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AgDM\2-15\"/>
    </mc:Choice>
  </mc:AlternateContent>
  <bookViews>
    <workbookView xWindow="0" yWindow="0" windowWidth="21732" windowHeight="8604"/>
  </bookViews>
  <sheets>
    <sheet name="Input Data" sheetId="5" r:id="rId1"/>
    <sheet name="Farmer Owner" sheetId="7" r:id="rId2"/>
    <sheet name="Cash Rent Landowner" sheetId="8" r:id="rId3"/>
  </sheets>
  <definedNames>
    <definedName name="_xlnm.Print_Area" localSheetId="1">'Farmer Owner'!$A$1:$T$41</definedName>
    <definedName name="_xlnm.Print_Area" localSheetId="0">'Input Data'!$C$1:$T$124</definedName>
  </definedNames>
  <calcPr calcId="152511"/>
  <fileRecoveryPr repairLoad="1"/>
</workbook>
</file>

<file path=xl/calcChain.xml><?xml version="1.0" encoding="utf-8"?>
<calcChain xmlns="http://schemas.openxmlformats.org/spreadsheetml/2006/main">
  <c r="O100" i="5" l="1"/>
  <c r="Q67" i="5"/>
  <c r="Q54" i="5"/>
  <c r="Q56" i="5"/>
  <c r="Q55" i="5"/>
  <c r="O59" i="5"/>
  <c r="M59" i="5"/>
  <c r="K59" i="5"/>
  <c r="Q59" i="5" s="1"/>
  <c r="O84" i="5"/>
  <c r="O83" i="5"/>
  <c r="O74" i="5"/>
  <c r="Q24" i="5"/>
  <c r="O47" i="5" s="1"/>
  <c r="Q58" i="5"/>
  <c r="Q57" i="5"/>
  <c r="Q46" i="5"/>
  <c r="O32" i="5"/>
  <c r="M32" i="5"/>
  <c r="K32" i="5"/>
  <c r="C42" i="8"/>
  <c r="J42" i="8"/>
  <c r="J41" i="7"/>
  <c r="H117" i="5"/>
  <c r="O75" i="5"/>
  <c r="O76" i="5"/>
  <c r="O77" i="5"/>
  <c r="O78" i="5"/>
  <c r="O79" i="5"/>
  <c r="K36" i="5"/>
  <c r="M36" i="5"/>
  <c r="O36" i="5"/>
  <c r="K40" i="5"/>
  <c r="M40" i="5"/>
  <c r="O40" i="5"/>
  <c r="K112" i="5"/>
  <c r="O34" i="7" s="1"/>
  <c r="K80" i="5"/>
  <c r="O65" i="5"/>
  <c r="O44" i="5"/>
  <c r="O112" i="5"/>
  <c r="O37" i="8" s="1"/>
  <c r="O14" i="8"/>
  <c r="L80" i="5"/>
  <c r="O21" i="8"/>
  <c r="O36" i="8"/>
  <c r="O20" i="8"/>
  <c r="O32" i="8"/>
  <c r="O17" i="8"/>
  <c r="O33" i="8"/>
  <c r="O26" i="8"/>
  <c r="O34" i="8"/>
  <c r="O12" i="8"/>
  <c r="O27" i="8"/>
  <c r="O35" i="8"/>
  <c r="O38" i="7"/>
  <c r="O26" i="7"/>
  <c r="O22" i="7"/>
  <c r="O18" i="7"/>
  <c r="O11" i="7"/>
  <c r="O37" i="7"/>
  <c r="O33" i="7"/>
  <c r="O21" i="7"/>
  <c r="O17" i="7"/>
  <c r="O39" i="8"/>
  <c r="O23" i="8"/>
  <c r="O15" i="8"/>
  <c r="O38" i="8"/>
  <c r="O22" i="8"/>
  <c r="O41" i="8"/>
  <c r="O25" i="8"/>
  <c r="O24" i="8"/>
  <c r="O28" i="8"/>
  <c r="O13" i="8"/>
  <c r="O29" i="8" l="1"/>
  <c r="O40" i="8"/>
  <c r="O30" i="8"/>
  <c r="O31" i="8"/>
  <c r="O25" i="7"/>
  <c r="O19" i="8"/>
  <c r="O18" i="8"/>
  <c r="O16" i="8"/>
  <c r="M47" i="5"/>
  <c r="K47" i="5"/>
  <c r="S47" i="5" s="1"/>
  <c r="Q34" i="5"/>
  <c r="Q35" i="5"/>
  <c r="Q39" i="5"/>
  <c r="Q31" i="5"/>
  <c r="Q30" i="5"/>
  <c r="Q40" i="5"/>
  <c r="O48" i="5" s="1"/>
  <c r="O51" i="5" s="1"/>
  <c r="O61" i="5" s="1"/>
  <c r="Q32" i="5"/>
  <c r="K48" i="5" s="1"/>
  <c r="K51" i="5" s="1"/>
  <c r="Q38" i="5"/>
  <c r="O36" i="7"/>
  <c r="O28" i="7"/>
  <c r="O20" i="7"/>
  <c r="O12" i="7"/>
  <c r="O35" i="7"/>
  <c r="O27" i="7"/>
  <c r="O19" i="7"/>
  <c r="O13" i="7"/>
  <c r="O40" i="7"/>
  <c r="O32" i="7"/>
  <c r="O24" i="7"/>
  <c r="O16" i="7"/>
  <c r="O39" i="7"/>
  <c r="O31" i="7"/>
  <c r="O23" i="7"/>
  <c r="O15" i="7"/>
  <c r="Q36" i="5"/>
  <c r="M48" i="5" s="1"/>
  <c r="M51" i="5" s="1"/>
  <c r="M61" i="5" s="1"/>
  <c r="O80" i="5"/>
  <c r="O88" i="5" s="1"/>
  <c r="O94" i="5" s="1"/>
  <c r="O29" i="7"/>
  <c r="O14" i="7"/>
  <c r="O30" i="7"/>
  <c r="Q51" i="5" l="1"/>
  <c r="K61" i="5"/>
  <c r="S57" i="5"/>
  <c r="S67" i="5"/>
  <c r="S55" i="5"/>
  <c r="S51" i="5"/>
  <c r="S54" i="5"/>
  <c r="S56" i="5"/>
  <c r="M68" i="5"/>
  <c r="S59" i="5"/>
  <c r="S58" i="5"/>
  <c r="K108" i="5"/>
  <c r="L10" i="7"/>
  <c r="G11" i="8"/>
  <c r="O108" i="5"/>
  <c r="O95" i="5"/>
  <c r="L11" i="8"/>
  <c r="G10" i="7"/>
  <c r="H10" i="7" s="1"/>
  <c r="O68" i="5"/>
  <c r="T10" i="7" l="1"/>
  <c r="B21" i="7"/>
  <c r="B20" i="7"/>
  <c r="B24" i="7"/>
  <c r="B27" i="7"/>
  <c r="B36" i="7"/>
  <c r="B22" i="7"/>
  <c r="B17" i="7"/>
  <c r="B16" i="7"/>
  <c r="B19" i="7"/>
  <c r="B34" i="7"/>
  <c r="B29" i="7"/>
  <c r="B28" i="7"/>
  <c r="B31" i="7"/>
  <c r="B37" i="7"/>
  <c r="B13" i="7"/>
  <c r="B14" i="7"/>
  <c r="B38" i="7"/>
  <c r="B18" i="7"/>
  <c r="B23" i="7"/>
  <c r="B33" i="7"/>
  <c r="B35" i="7"/>
  <c r="B12" i="7"/>
  <c r="B39" i="7"/>
  <c r="B25" i="7"/>
  <c r="B40" i="7"/>
  <c r="B30" i="7"/>
  <c r="B26" i="7"/>
  <c r="B32" i="7"/>
  <c r="B15" i="7"/>
  <c r="B11" i="7"/>
  <c r="K68" i="5"/>
  <c r="Q61" i="5"/>
  <c r="K101" i="5"/>
  <c r="M102" i="5"/>
  <c r="K102" i="5"/>
  <c r="O102" i="5"/>
  <c r="Q102" i="5"/>
  <c r="O101" i="5"/>
  <c r="K35" i="8"/>
  <c r="K27" i="8"/>
  <c r="K19" i="8"/>
  <c r="K13" i="8"/>
  <c r="K34" i="8"/>
  <c r="K26" i="8"/>
  <c r="K18" i="8"/>
  <c r="K41" i="8"/>
  <c r="K33" i="8"/>
  <c r="K25" i="8"/>
  <c r="K17" i="8"/>
  <c r="K36" i="8"/>
  <c r="K28" i="8"/>
  <c r="K20" i="8"/>
  <c r="K14" i="8"/>
  <c r="K39" i="8"/>
  <c r="K31" i="8"/>
  <c r="K23" i="8"/>
  <c r="K15" i="8"/>
  <c r="K38" i="8"/>
  <c r="K30" i="8"/>
  <c r="K22" i="8"/>
  <c r="K37" i="8"/>
  <c r="K21" i="8"/>
  <c r="K32" i="8"/>
  <c r="K16" i="8"/>
  <c r="K29" i="8"/>
  <c r="K24" i="8"/>
  <c r="K40" i="8"/>
  <c r="K12" i="8"/>
  <c r="B22" i="8"/>
  <c r="D22" i="8" s="1"/>
  <c r="B36" i="8"/>
  <c r="D36" i="8" s="1"/>
  <c r="B15" i="8"/>
  <c r="D15" i="8" s="1"/>
  <c r="B31" i="8"/>
  <c r="D31" i="8" s="1"/>
  <c r="B18" i="8"/>
  <c r="D18" i="8" s="1"/>
  <c r="B30" i="8"/>
  <c r="D30" i="8" s="1"/>
  <c r="B16" i="8"/>
  <c r="D16" i="8" s="1"/>
  <c r="B21" i="8"/>
  <c r="D21" i="8" s="1"/>
  <c r="B37" i="8"/>
  <c r="D37" i="8" s="1"/>
  <c r="S102" i="5"/>
  <c r="B14" i="8"/>
  <c r="D14" i="8" s="1"/>
  <c r="B34" i="8"/>
  <c r="D34" i="8" s="1"/>
  <c r="B13" i="8"/>
  <c r="D13" i="8" s="1"/>
  <c r="B23" i="8"/>
  <c r="D23" i="8" s="1"/>
  <c r="B39" i="8"/>
  <c r="D39" i="8" s="1"/>
  <c r="B26" i="8"/>
  <c r="D26" i="8" s="1"/>
  <c r="B38" i="8"/>
  <c r="D38" i="8" s="1"/>
  <c r="B24" i="8"/>
  <c r="D24" i="8" s="1"/>
  <c r="B29" i="8"/>
  <c r="D29" i="8" s="1"/>
  <c r="B20" i="8"/>
  <c r="D20" i="8" s="1"/>
  <c r="B17" i="8"/>
  <c r="D17" i="8" s="1"/>
  <c r="B33" i="8"/>
  <c r="D33" i="8" s="1"/>
  <c r="B28" i="8"/>
  <c r="D28" i="8" s="1"/>
  <c r="B19" i="8"/>
  <c r="D19" i="8" s="1"/>
  <c r="B35" i="8"/>
  <c r="D35" i="8" s="1"/>
  <c r="B25" i="8"/>
  <c r="D25" i="8" s="1"/>
  <c r="B27" i="8"/>
  <c r="D27" i="8" s="1"/>
  <c r="B32" i="8"/>
  <c r="D32" i="8" s="1"/>
  <c r="B41" i="8"/>
  <c r="D41" i="8" s="1"/>
  <c r="B40" i="8"/>
  <c r="D40" i="8" s="1"/>
  <c r="B12" i="8"/>
  <c r="H11" i="8"/>
  <c r="T11" i="8"/>
  <c r="C29" i="7"/>
  <c r="C13" i="7"/>
  <c r="C26" i="7"/>
  <c r="C12" i="7"/>
  <c r="C27" i="7"/>
  <c r="C40" i="7"/>
  <c r="C24" i="7"/>
  <c r="C37" i="7"/>
  <c r="C21" i="7"/>
  <c r="C34" i="7"/>
  <c r="C18" i="7"/>
  <c r="C35" i="7"/>
  <c r="C19" i="7"/>
  <c r="C32" i="7"/>
  <c r="C16" i="7"/>
  <c r="C17" i="7"/>
  <c r="C14" i="7"/>
  <c r="C15" i="7"/>
  <c r="C20" i="7"/>
  <c r="C38" i="7"/>
  <c r="C39" i="7"/>
  <c r="C36" i="7"/>
  <c r="C30" i="7"/>
  <c r="C28" i="7"/>
  <c r="C22" i="7"/>
  <c r="C11" i="7"/>
  <c r="C33" i="7"/>
  <c r="C31" i="7"/>
  <c r="C25" i="7"/>
  <c r="C23" i="7"/>
  <c r="K22" i="7"/>
  <c r="K11" i="7"/>
  <c r="K14" i="7"/>
  <c r="K26" i="7"/>
  <c r="K13" i="7"/>
  <c r="K18" i="7"/>
  <c r="K31" i="7"/>
  <c r="K17" i="7"/>
  <c r="K27" i="7"/>
  <c r="K40" i="7"/>
  <c r="K23" i="7"/>
  <c r="K36" i="7"/>
  <c r="K19" i="7"/>
  <c r="K32" i="7"/>
  <c r="K33" i="7"/>
  <c r="K29" i="7"/>
  <c r="K25" i="7"/>
  <c r="K37" i="7"/>
  <c r="K28" i="7"/>
  <c r="K24" i="7"/>
  <c r="K20" i="7"/>
  <c r="K21" i="7"/>
  <c r="K12" i="7"/>
  <c r="K35" i="7"/>
  <c r="K39" i="7"/>
  <c r="K16" i="7"/>
  <c r="K15" i="7"/>
  <c r="K34" i="7"/>
  <c r="K30" i="7"/>
  <c r="K38" i="7"/>
  <c r="M101" i="5"/>
  <c r="D26" i="7" l="1"/>
  <c r="D39" i="7"/>
  <c r="N39" i="7" s="1"/>
  <c r="P39" i="7" s="1"/>
  <c r="Q39" i="7" s="1"/>
  <c r="D29" i="7"/>
  <c r="N29" i="7" s="1"/>
  <c r="P29" i="7" s="1"/>
  <c r="Q29" i="7" s="1"/>
  <c r="D24" i="7"/>
  <c r="D17" i="7"/>
  <c r="N17" i="7" s="1"/>
  <c r="P17" i="7" s="1"/>
  <c r="Q17" i="7" s="1"/>
  <c r="C41" i="7"/>
  <c r="B42" i="8"/>
  <c r="D12" i="8"/>
  <c r="N27" i="8"/>
  <c r="P27" i="8" s="1"/>
  <c r="Q27" i="8" s="1"/>
  <c r="N29" i="8"/>
  <c r="P29" i="8" s="1"/>
  <c r="Q29" i="8" s="1"/>
  <c r="N39" i="8"/>
  <c r="P39" i="8" s="1"/>
  <c r="Q39" i="8" s="1"/>
  <c r="N16" i="8"/>
  <c r="P16" i="8" s="1"/>
  <c r="Q16" i="8" s="1"/>
  <c r="N15" i="8"/>
  <c r="P15" i="8" s="1"/>
  <c r="Q15" i="8" s="1"/>
  <c r="N26" i="7"/>
  <c r="P26" i="7" s="1"/>
  <c r="Q26" i="7" s="1"/>
  <c r="D13" i="7"/>
  <c r="N24" i="7"/>
  <c r="P24" i="7" s="1"/>
  <c r="Q24" i="7" s="1"/>
  <c r="K41" i="7"/>
  <c r="N41" i="8"/>
  <c r="P41" i="8" s="1"/>
  <c r="Q41" i="8" s="1"/>
  <c r="N35" i="8"/>
  <c r="P35" i="8" s="1"/>
  <c r="Q35" i="8" s="1"/>
  <c r="N17" i="8"/>
  <c r="P17" i="8" s="1"/>
  <c r="Q17" i="8" s="1"/>
  <c r="N38" i="8"/>
  <c r="P38" i="8" s="1"/>
  <c r="Q38" i="8" s="1"/>
  <c r="N13" i="8"/>
  <c r="P13" i="8" s="1"/>
  <c r="Q13" i="8" s="1"/>
  <c r="N37" i="8"/>
  <c r="P37" i="8" s="1"/>
  <c r="Q37" i="8" s="1"/>
  <c r="N18" i="8"/>
  <c r="P18" i="8" s="1"/>
  <c r="Q18" i="8" s="1"/>
  <c r="N22" i="8"/>
  <c r="P22" i="8" s="1"/>
  <c r="Q22" i="8" s="1"/>
  <c r="D15" i="7"/>
  <c r="D40" i="7"/>
  <c r="D35" i="7"/>
  <c r="D38" i="7"/>
  <c r="D31" i="7"/>
  <c r="D19" i="7"/>
  <c r="D36" i="7"/>
  <c r="D21" i="7"/>
  <c r="N32" i="8"/>
  <c r="P32" i="8" s="1"/>
  <c r="Q32" i="8" s="1"/>
  <c r="N19" i="8"/>
  <c r="P19" i="8" s="1"/>
  <c r="Q19" i="8" s="1"/>
  <c r="N20" i="8"/>
  <c r="P20" i="8" s="1"/>
  <c r="Q20" i="8" s="1"/>
  <c r="N26" i="8"/>
  <c r="P26" i="8" s="1"/>
  <c r="Q26" i="8" s="1"/>
  <c r="N34" i="8"/>
  <c r="P34" i="8" s="1"/>
  <c r="Q34" i="8" s="1"/>
  <c r="N21" i="8"/>
  <c r="P21" i="8" s="1"/>
  <c r="Q21" i="8" s="1"/>
  <c r="N31" i="8"/>
  <c r="P31" i="8" s="1"/>
  <c r="Q31" i="8" s="1"/>
  <c r="K42" i="8"/>
  <c r="Q68" i="5"/>
  <c r="Q101" i="5"/>
  <c r="S61" i="5"/>
  <c r="D32" i="7"/>
  <c r="D25" i="7"/>
  <c r="D33" i="7"/>
  <c r="D14" i="7"/>
  <c r="D28" i="7"/>
  <c r="D16" i="7"/>
  <c r="D27" i="7"/>
  <c r="L11" i="7"/>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N28" i="8"/>
  <c r="P28" i="8" s="1"/>
  <c r="Q28" i="8" s="1"/>
  <c r="N14" i="8"/>
  <c r="P14" i="8" s="1"/>
  <c r="Q14" i="8" s="1"/>
  <c r="D23" i="7"/>
  <c r="N40" i="8"/>
  <c r="P40" i="8" s="1"/>
  <c r="Q40" i="8" s="1"/>
  <c r="N25" i="8"/>
  <c r="P25" i="8" s="1"/>
  <c r="Q25" i="8" s="1"/>
  <c r="N33" i="8"/>
  <c r="P33" i="8" s="1"/>
  <c r="Q33" i="8" s="1"/>
  <c r="N24" i="8"/>
  <c r="P24" i="8" s="1"/>
  <c r="Q24" i="8" s="1"/>
  <c r="N23" i="8"/>
  <c r="P23" i="8" s="1"/>
  <c r="Q23" i="8" s="1"/>
  <c r="N30" i="8"/>
  <c r="P30" i="8" s="1"/>
  <c r="Q30" i="8" s="1"/>
  <c r="N36" i="8"/>
  <c r="P36" i="8" s="1"/>
  <c r="Q36" i="8" s="1"/>
  <c r="D11" i="7"/>
  <c r="B41" i="7"/>
  <c r="D30" i="7"/>
  <c r="D12" i="7"/>
  <c r="D18" i="7"/>
  <c r="D37" i="7"/>
  <c r="D34" i="7"/>
  <c r="D22" i="7"/>
  <c r="D20" i="7"/>
  <c r="L12" i="8"/>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L36" i="8" s="1"/>
  <c r="L37" i="8" s="1"/>
  <c r="L38" i="8" s="1"/>
  <c r="L39" i="8" s="1"/>
  <c r="L40" i="8" s="1"/>
  <c r="L41" i="8" s="1"/>
  <c r="N12" i="7" l="1"/>
  <c r="P12" i="7" s="1"/>
  <c r="Q12" i="7" s="1"/>
  <c r="N28" i="7"/>
  <c r="P28" i="7" s="1"/>
  <c r="Q28" i="7" s="1"/>
  <c r="N36" i="7"/>
  <c r="P36" i="7" s="1"/>
  <c r="Q36" i="7" s="1"/>
  <c r="N13" i="7"/>
  <c r="P13" i="7" s="1"/>
  <c r="Q13" i="7" s="1"/>
  <c r="N30" i="7"/>
  <c r="P30" i="7" s="1"/>
  <c r="Q30" i="7" s="1"/>
  <c r="N37" i="7"/>
  <c r="P37" i="7" s="1"/>
  <c r="Q37" i="7" s="1"/>
  <c r="N27" i="7"/>
  <c r="P27" i="7" s="1"/>
  <c r="Q27" i="7" s="1"/>
  <c r="N33" i="7"/>
  <c r="P33" i="7" s="1"/>
  <c r="Q33" i="7" s="1"/>
  <c r="N31" i="7"/>
  <c r="P31" i="7" s="1"/>
  <c r="Q31" i="7"/>
  <c r="N15" i="7"/>
  <c r="P15" i="7" s="1"/>
  <c r="Q15" i="7"/>
  <c r="N20" i="7"/>
  <c r="P20" i="7" s="1"/>
  <c r="Q20" i="7"/>
  <c r="N18" i="7"/>
  <c r="P18" i="7" s="1"/>
  <c r="Q18" i="7" s="1"/>
  <c r="D41" i="7"/>
  <c r="F11" i="7"/>
  <c r="N11" i="7"/>
  <c r="N16" i="7"/>
  <c r="P16" i="7" s="1"/>
  <c r="Q16" i="7" s="1"/>
  <c r="N25" i="7"/>
  <c r="P25" i="7" s="1"/>
  <c r="Q25" i="7" s="1"/>
  <c r="N21" i="7"/>
  <c r="P21" i="7" s="1"/>
  <c r="Q21" i="7"/>
  <c r="N38" i="7"/>
  <c r="P38" i="7" s="1"/>
  <c r="Q38" i="7" s="1"/>
  <c r="D42" i="8"/>
  <c r="F12" i="8"/>
  <c r="N12" i="8"/>
  <c r="N22" i="7"/>
  <c r="P22" i="7" s="1"/>
  <c r="Q22" i="7"/>
  <c r="N23" i="7"/>
  <c r="P23" i="7" s="1"/>
  <c r="Q23" i="7"/>
  <c r="N32" i="7"/>
  <c r="P32" i="7" s="1"/>
  <c r="Q32" i="7"/>
  <c r="N35" i="7"/>
  <c r="P35" i="7" s="1"/>
  <c r="Q35" i="7"/>
  <c r="N34" i="7"/>
  <c r="P34" i="7" s="1"/>
  <c r="Q34" i="7" s="1"/>
  <c r="N14" i="7"/>
  <c r="P14" i="7" s="1"/>
  <c r="Q14" i="7" s="1"/>
  <c r="S101" i="5"/>
  <c r="S68" i="5"/>
  <c r="N19" i="7"/>
  <c r="P19" i="7" s="1"/>
  <c r="Q19" i="7"/>
  <c r="N40" i="7"/>
  <c r="P40" i="7" s="1"/>
  <c r="Q40" i="7"/>
  <c r="N41" i="7" l="1"/>
  <c r="P11" i="7"/>
  <c r="P12" i="8"/>
  <c r="N42" i="8"/>
  <c r="F12" i="7"/>
  <c r="H11" i="7"/>
  <c r="F13" i="8"/>
  <c r="H12" i="8"/>
  <c r="F14" i="8" l="1"/>
  <c r="H13" i="8"/>
  <c r="P42" i="8"/>
  <c r="Q12" i="8"/>
  <c r="P41" i="7"/>
  <c r="Q11" i="7"/>
  <c r="F13" i="7"/>
  <c r="H12" i="7"/>
  <c r="Q41" i="7" l="1"/>
  <c r="S11" i="7"/>
  <c r="S12" i="8"/>
  <c r="Q42" i="8"/>
  <c r="H13" i="7"/>
  <c r="F14" i="7"/>
  <c r="F15" i="8"/>
  <c r="H14" i="8"/>
  <c r="H15" i="8" l="1"/>
  <c r="F16" i="8"/>
  <c r="T12" i="8"/>
  <c r="S13" i="8"/>
  <c r="F15" i="7"/>
  <c r="H14" i="7"/>
  <c r="S12" i="7"/>
  <c r="T11" i="7"/>
  <c r="S14" i="8" l="1"/>
  <c r="T13" i="8"/>
  <c r="S13" i="7"/>
  <c r="T12" i="7"/>
  <c r="H16" i="8"/>
  <c r="F17" i="8"/>
  <c r="F16" i="7"/>
  <c r="H15" i="7"/>
  <c r="F17" i="7" l="1"/>
  <c r="H16" i="7"/>
  <c r="S14" i="7"/>
  <c r="T13" i="7"/>
  <c r="F18" i="8"/>
  <c r="H17" i="8"/>
  <c r="S15" i="8"/>
  <c r="T14" i="8"/>
  <c r="S16" i="8" l="1"/>
  <c r="T15" i="8"/>
  <c r="S15" i="7"/>
  <c r="T14" i="7"/>
  <c r="H18" i="8"/>
  <c r="F19" i="8"/>
  <c r="F18" i="7"/>
  <c r="H17" i="7"/>
  <c r="H18" i="7" l="1"/>
  <c r="F19" i="7"/>
  <c r="T15" i="7"/>
  <c r="S16" i="7"/>
  <c r="F20" i="8"/>
  <c r="H19" i="8"/>
  <c r="T16" i="8"/>
  <c r="S17" i="8"/>
  <c r="T17" i="8" l="1"/>
  <c r="S18" i="8"/>
  <c r="S17" i="7"/>
  <c r="T16" i="7"/>
  <c r="H19" i="7"/>
  <c r="F20" i="7"/>
  <c r="H20" i="8"/>
  <c r="F21" i="8"/>
  <c r="H21" i="8" l="1"/>
  <c r="F22" i="8"/>
  <c r="S18" i="7"/>
  <c r="T17" i="7"/>
  <c r="F21" i="7"/>
  <c r="H20" i="7"/>
  <c r="T18" i="8"/>
  <c r="S19" i="8"/>
  <c r="T19" i="8" l="1"/>
  <c r="S20" i="8"/>
  <c r="S19" i="7"/>
  <c r="T18" i="7"/>
  <c r="F23" i="8"/>
  <c r="H22" i="8"/>
  <c r="H21" i="7"/>
  <c r="F22" i="7"/>
  <c r="H22" i="7" l="1"/>
  <c r="F23" i="7"/>
  <c r="S20" i="7"/>
  <c r="T19" i="7"/>
  <c r="S21" i="8"/>
  <c r="T20" i="8"/>
  <c r="H23" i="8"/>
  <c r="F24" i="8"/>
  <c r="F25" i="8" l="1"/>
  <c r="H24" i="8"/>
  <c r="S21" i="7"/>
  <c r="T20" i="7"/>
  <c r="F24" i="7"/>
  <c r="H23" i="7"/>
  <c r="S22" i="8"/>
  <c r="T21" i="8"/>
  <c r="S23" i="8" l="1"/>
  <c r="T22" i="8"/>
  <c r="S22" i="7"/>
  <c r="T21" i="7"/>
  <c r="H24" i="7"/>
  <c r="F25" i="7"/>
  <c r="F26" i="8"/>
  <c r="H25" i="8"/>
  <c r="H26" i="8" l="1"/>
  <c r="F27" i="8"/>
  <c r="S23" i="7"/>
  <c r="T22" i="7"/>
  <c r="H25" i="7"/>
  <c r="F26" i="7"/>
  <c r="T23" i="8"/>
  <c r="S24" i="8"/>
  <c r="T24" i="8" l="1"/>
  <c r="S25" i="8"/>
  <c r="S24" i="7"/>
  <c r="T23" i="7"/>
  <c r="H26" i="7"/>
  <c r="F27" i="7"/>
  <c r="H27" i="8"/>
  <c r="F28" i="8"/>
  <c r="H28" i="8" l="1"/>
  <c r="F29" i="8"/>
  <c r="S25" i="7"/>
  <c r="T24" i="7"/>
  <c r="H27" i="7"/>
  <c r="F28" i="7"/>
  <c r="T25" i="8"/>
  <c r="S26" i="8"/>
  <c r="S27" i="8" l="1"/>
  <c r="T26" i="8"/>
  <c r="S26" i="7"/>
  <c r="T25" i="7"/>
  <c r="F29" i="7"/>
  <c r="H28" i="7"/>
  <c r="H29" i="8"/>
  <c r="F30" i="8"/>
  <c r="H30" i="8" l="1"/>
  <c r="F31" i="8"/>
  <c r="S27" i="7"/>
  <c r="T26" i="7"/>
  <c r="H29" i="7"/>
  <c r="F30" i="7"/>
  <c r="S28" i="8"/>
  <c r="T27" i="8"/>
  <c r="T28" i="8" l="1"/>
  <c r="S29" i="8"/>
  <c r="S28" i="7"/>
  <c r="T27" i="7"/>
  <c r="H30" i="7"/>
  <c r="F31" i="7"/>
  <c r="F32" i="8"/>
  <c r="H31" i="8"/>
  <c r="F33" i="8" l="1"/>
  <c r="H32" i="8"/>
  <c r="S29" i="7"/>
  <c r="T28" i="7"/>
  <c r="H31" i="7"/>
  <c r="F32" i="7"/>
  <c r="S30" i="8"/>
  <c r="T29" i="8"/>
  <c r="T30" i="8" l="1"/>
  <c r="S31" i="8"/>
  <c r="S30" i="7"/>
  <c r="T29" i="7"/>
  <c r="H32" i="7"/>
  <c r="F33" i="7"/>
  <c r="F34" i="8"/>
  <c r="H33" i="8"/>
  <c r="H34" i="8" l="1"/>
  <c r="F35" i="8"/>
  <c r="S31" i="7"/>
  <c r="T30" i="7"/>
  <c r="F34" i="7"/>
  <c r="H33" i="7"/>
  <c r="S32" i="8"/>
  <c r="T31" i="8"/>
  <c r="T32" i="8" l="1"/>
  <c r="S33" i="8"/>
  <c r="S32" i="7"/>
  <c r="T31" i="7"/>
  <c r="F36" i="8"/>
  <c r="H35" i="8"/>
  <c r="H34" i="7"/>
  <c r="F35" i="7"/>
  <c r="H35" i="7" l="1"/>
  <c r="F36" i="7"/>
  <c r="T32" i="7"/>
  <c r="S33" i="7"/>
  <c r="T33" i="8"/>
  <c r="S34" i="8"/>
  <c r="F37" i="8"/>
  <c r="H36" i="8"/>
  <c r="T33" i="7" l="1"/>
  <c r="S34" i="7"/>
  <c r="F38" i="8"/>
  <c r="H37" i="8"/>
  <c r="T34" i="8"/>
  <c r="S35" i="8"/>
  <c r="F37" i="7"/>
  <c r="H36" i="7"/>
  <c r="H37" i="7" l="1"/>
  <c r="F38" i="7"/>
  <c r="F39" i="8"/>
  <c r="H38" i="8"/>
  <c r="T35" i="8"/>
  <c r="S36" i="8"/>
  <c r="S35" i="7"/>
  <c r="T34" i="7"/>
  <c r="T35" i="7" l="1"/>
  <c r="S36" i="7"/>
  <c r="H39" i="8"/>
  <c r="F40" i="8"/>
  <c r="T36" i="8"/>
  <c r="S37" i="8"/>
  <c r="F39" i="7"/>
  <c r="H38" i="7"/>
  <c r="F41" i="8" l="1"/>
  <c r="H41" i="8" s="1"/>
  <c r="H40" i="8"/>
  <c r="H39" i="7"/>
  <c r="F40" i="7"/>
  <c r="H40" i="7" s="1"/>
  <c r="S38" i="8"/>
  <c r="T37" i="8"/>
  <c r="T36" i="7"/>
  <c r="S37" i="7"/>
  <c r="T37" i="7" l="1"/>
  <c r="S38" i="7"/>
  <c r="T38" i="8"/>
  <c r="S39" i="8"/>
  <c r="S40" i="8" l="1"/>
  <c r="T39" i="8"/>
  <c r="T38" i="7"/>
  <c r="S39" i="7"/>
  <c r="T39" i="7" l="1"/>
  <c r="S40" i="7"/>
  <c r="T40" i="7" s="1"/>
  <c r="S41" i="8"/>
  <c r="T41" i="8" s="1"/>
  <c r="T40" i="8"/>
</calcChain>
</file>

<file path=xl/comments1.xml><?xml version="1.0" encoding="utf-8"?>
<comments xmlns="http://schemas.openxmlformats.org/spreadsheetml/2006/main">
  <authors>
    <author>Economics Department</author>
    <author>dhof</author>
    <author>Owner</author>
  </authors>
  <commentList>
    <comment ref="C5" authorId="0" shapeId="0">
      <text>
        <r>
          <rPr>
            <sz val="8"/>
            <color indexed="81"/>
            <rFont val="Tahoma"/>
            <family val="2"/>
          </rPr>
          <t>Place the cursor over cells with red triangles to read comments.</t>
        </r>
      </text>
    </comment>
    <comment ref="E11" authorId="1" shapeId="0">
      <text>
        <r>
          <rPr>
            <sz val="9"/>
            <color indexed="81"/>
            <rFont val="Tahoma"/>
            <family val="2"/>
          </rPr>
          <t xml:space="preserve">Enter the name used to refer to the field. </t>
        </r>
      </text>
    </comment>
    <comment ref="E12" authorId="1" shapeId="0">
      <text>
        <r>
          <rPr>
            <sz val="9"/>
            <color indexed="81"/>
            <rFont val="Tahoma"/>
            <family val="2"/>
          </rPr>
          <t>Give the general location of 
the field or its legal description.</t>
        </r>
      </text>
    </comment>
    <comment ref="E13" authorId="1" shapeId="0">
      <text>
        <r>
          <rPr>
            <sz val="9"/>
            <color indexed="81"/>
            <rFont val="Tahoma"/>
            <family val="2"/>
          </rPr>
          <t>Are there any special features 
that should be identified (e.g. 
access to outlets, field topography, 
etc.) that will impact the drainage.</t>
        </r>
      </text>
    </comment>
    <comment ref="E15" authorId="2" shapeId="0">
      <text>
        <r>
          <rPr>
            <sz val="9"/>
            <color indexed="81"/>
            <rFont val="Tahoma"/>
            <charset val="1"/>
          </rPr>
          <t xml:space="preserve">Enter the total number of acres.
</t>
        </r>
      </text>
    </comment>
    <comment ref="E16" authorId="2" shapeId="0">
      <text>
        <r>
          <rPr>
            <sz val="9"/>
            <color indexed="81"/>
            <rFont val="Tahoma"/>
            <charset val="1"/>
          </rPr>
          <t xml:space="preserve">Enter the number of acres of cropland.
</t>
        </r>
      </text>
    </comment>
    <comment ref="E17" authorId="2" shapeId="0">
      <text>
        <r>
          <rPr>
            <sz val="9"/>
            <color indexed="81"/>
            <rFont val="Tahoma"/>
            <charset val="1"/>
          </rPr>
          <t xml:space="preserve">Insert the number of acres needing tile drainage.
</t>
        </r>
      </text>
    </comment>
    <comment ref="C21" authorId="1" shapeId="0">
      <text>
        <r>
          <rPr>
            <sz val="9"/>
            <color indexed="81"/>
            <rFont val="Tahoma"/>
            <family val="2"/>
          </rPr>
          <t>Enter your estimates of the 
extent of the drainage problem.</t>
        </r>
      </text>
    </comment>
    <comment ref="Q23" authorId="2" shapeId="0">
      <text>
        <r>
          <rPr>
            <sz val="9"/>
            <color indexed="81"/>
            <rFont val="Tahoma"/>
            <charset val="1"/>
          </rPr>
          <t xml:space="preserve">This total should be the same as the number in cell K17.
</t>
        </r>
      </text>
    </comment>
    <comment ref="E24" authorId="2" shapeId="0">
      <text>
        <r>
          <rPr>
            <sz val="9"/>
            <color indexed="81"/>
            <rFont val="Tahoma"/>
            <charset val="1"/>
          </rPr>
          <t xml:space="preserve">Enter the number of acres in each category of drainage need.
</t>
        </r>
      </text>
    </comment>
    <comment ref="C27" authorId="1" shapeId="0">
      <text>
        <r>
          <rPr>
            <sz val="9"/>
            <color indexed="81"/>
            <rFont val="Tahoma"/>
            <family val="2"/>
          </rPr>
          <t>Enter your estimates of the 
expected yield improvements.</t>
        </r>
      </text>
    </comment>
    <comment ref="Q28" authorId="1" shapeId="0">
      <text>
        <r>
          <rPr>
            <sz val="9"/>
            <color indexed="81"/>
            <rFont val="Tahoma"/>
            <family val="2"/>
          </rPr>
          <t>Computed by multiplying the percentage of 
acres in each category by the yield in each category.</t>
        </r>
      </text>
    </comment>
    <comment ref="F30" authorId="2" shapeId="0">
      <text>
        <r>
          <rPr>
            <sz val="9"/>
            <color indexed="81"/>
            <rFont val="Tahoma"/>
            <family val="2"/>
          </rPr>
          <t xml:space="preserve">Enter the current expected corn yield in each drainage category.
</t>
        </r>
      </text>
    </comment>
    <comment ref="F31" authorId="2" shapeId="0">
      <text>
        <r>
          <rPr>
            <sz val="9"/>
            <color indexed="81"/>
            <rFont val="Tahoma"/>
            <family val="2"/>
          </rPr>
          <t xml:space="preserve">Enter the expected soybean yield in each category after tile drainage is installed.
</t>
        </r>
      </text>
    </comment>
    <comment ref="F32" authorId="2" shapeId="0">
      <text>
        <r>
          <rPr>
            <sz val="9"/>
            <color indexed="81"/>
            <rFont val="Tahoma"/>
            <family val="2"/>
          </rPr>
          <t xml:space="preserve">This is the expected improvement in corn yield in each category after tile drainage is installed.
</t>
        </r>
      </text>
    </comment>
    <comment ref="F34" authorId="2" shapeId="0">
      <text>
        <r>
          <rPr>
            <sz val="9"/>
            <color indexed="81"/>
            <rFont val="Tahoma"/>
            <family val="2"/>
          </rPr>
          <t xml:space="preserve">Enter the current expected soybean yield in each drainage category.
</t>
        </r>
      </text>
    </comment>
    <comment ref="F35" authorId="2" shapeId="0">
      <text>
        <r>
          <rPr>
            <sz val="9"/>
            <color indexed="81"/>
            <rFont val="Tahoma"/>
            <family val="2"/>
          </rPr>
          <t xml:space="preserve">Enter the expected soybean yield in each category after tile drainage is installed.
</t>
        </r>
      </text>
    </comment>
    <comment ref="F36" authorId="2" shapeId="0">
      <text>
        <r>
          <rPr>
            <sz val="9"/>
            <color indexed="81"/>
            <rFont val="Tahoma"/>
            <family val="2"/>
          </rPr>
          <t xml:space="preserve">This is the expected improvement in soybean yield in each category after tile drainage is installed.
</t>
        </r>
      </text>
    </comment>
    <comment ref="F38" authorId="2" shapeId="0">
      <text>
        <r>
          <rPr>
            <sz val="9"/>
            <color indexed="81"/>
            <rFont val="Tahoma"/>
            <family val="2"/>
          </rPr>
          <t xml:space="preserve">Enter the current expected yield in each drainage category.
</t>
        </r>
      </text>
    </comment>
    <comment ref="F39" authorId="2" shapeId="0">
      <text>
        <r>
          <rPr>
            <sz val="9"/>
            <color indexed="81"/>
            <rFont val="Tahoma"/>
            <family val="2"/>
          </rPr>
          <t xml:space="preserve">Enter the expected yield in each category after tile drainage is installed.
</t>
        </r>
      </text>
    </comment>
    <comment ref="F40" authorId="2" shapeId="0">
      <text>
        <r>
          <rPr>
            <sz val="9"/>
            <color indexed="81"/>
            <rFont val="Tahoma"/>
            <family val="2"/>
          </rPr>
          <t xml:space="preserve">This is the expected improvement in yield in each category after tile drainage is installed.
</t>
        </r>
      </text>
    </comment>
    <comment ref="C43" authorId="1" shapeId="0">
      <text>
        <r>
          <rPr>
            <sz val="9"/>
            <color indexed="81"/>
            <rFont val="Tahoma"/>
            <family val="2"/>
          </rPr>
          <t>Enter the estimated additional income that 
you expect to receive and additional costs 
you expect to incur after the land is tiled.</t>
        </r>
      </text>
    </comment>
    <comment ref="D45" authorId="1" shapeId="0">
      <text>
        <r>
          <rPr>
            <sz val="9"/>
            <color indexed="81"/>
            <rFont val="Tahoma"/>
            <family val="2"/>
          </rPr>
          <t>Enter the additional crop production you expect 
from tiling the land and the expected value of the 
additional production.  Be sure that the acres of 
additional production corresponds to the number 
of acres being tiled.</t>
        </r>
      </text>
    </comment>
    <comment ref="E46" authorId="2" shapeId="0">
      <text>
        <r>
          <rPr>
            <sz val="9"/>
            <color indexed="81"/>
            <rFont val="Tahoma"/>
            <family val="2"/>
          </rPr>
          <t xml:space="preserve">Enter the expected crop rotation on the acres being tiled.
</t>
        </r>
      </text>
    </comment>
    <comment ref="Q46" authorId="1" shapeId="0">
      <text>
        <r>
          <rPr>
            <sz val="9"/>
            <color indexed="81"/>
            <rFont val="Tahoma"/>
            <family val="2"/>
          </rPr>
          <t>This total should be 100 percent.</t>
        </r>
      </text>
    </comment>
    <comment ref="E47" authorId="1" shapeId="0">
      <text>
        <r>
          <rPr>
            <sz val="9"/>
            <color indexed="81"/>
            <rFont val="Tahoma"/>
            <family val="2"/>
          </rPr>
          <t>Corresponds to the number of 
acres being drained and the 
normal crop rotation listed above.</t>
        </r>
      </text>
    </comment>
    <comment ref="S47" authorId="2" shapeId="0">
      <text>
        <r>
          <rPr>
            <sz val="9"/>
            <color indexed="81"/>
            <rFont val="Tahoma"/>
            <family val="2"/>
          </rPr>
          <t>This should be the same as cell Q24.</t>
        </r>
      </text>
    </comment>
    <comment ref="E48" authorId="1" shapeId="0">
      <text>
        <r>
          <rPr>
            <sz val="9"/>
            <color indexed="81"/>
            <rFont val="Tahoma"/>
            <family val="2"/>
          </rPr>
          <t>Yield increases are the weighted 
average yield increases computed 
above.</t>
        </r>
      </text>
    </comment>
    <comment ref="E49" authorId="2" shapeId="0">
      <text>
        <r>
          <rPr>
            <sz val="9"/>
            <color indexed="81"/>
            <rFont val="Tahoma"/>
            <family val="2"/>
          </rPr>
          <t xml:space="preserve">Insert the long-term expected sale price for each crop.
</t>
        </r>
      </text>
    </comment>
    <comment ref="F51" authorId="2" shapeId="0">
      <text>
        <r>
          <rPr>
            <sz val="9"/>
            <color indexed="81"/>
            <rFont val="Tahoma"/>
            <family val="2"/>
          </rPr>
          <t xml:space="preserve">This is the expected additional annual cash income due to tile drainage.
</t>
        </r>
      </text>
    </comment>
    <comment ref="D53" authorId="1" shapeId="0">
      <text>
        <r>
          <rPr>
            <sz val="9"/>
            <color indexed="81"/>
            <rFont val="Tahoma"/>
            <family val="2"/>
          </rPr>
          <t>Enter the additional production costs 
associated with producing the additional 
production entered above.</t>
        </r>
      </text>
    </comment>
    <comment ref="F59" authorId="2" shapeId="0">
      <text>
        <r>
          <rPr>
            <sz val="9"/>
            <color indexed="81"/>
            <rFont val="Tahoma"/>
            <family val="2"/>
          </rPr>
          <t xml:space="preserve">This is the expected additional annual cash expenses due to tile drainage.
</t>
        </r>
      </text>
    </comment>
    <comment ref="D61" authorId="1" shapeId="0">
      <text>
        <r>
          <rPr>
            <sz val="9"/>
            <color indexed="81"/>
            <rFont val="Tahoma"/>
            <family val="2"/>
          </rPr>
          <t xml:space="preserve">This is the expected additional cash return 
(net of additional costs) expected from tile drainage.  </t>
        </r>
      </text>
    </comment>
    <comment ref="C64" authorId="2" shapeId="0">
      <text>
        <r>
          <rPr>
            <sz val="9"/>
            <color indexed="81"/>
            <rFont val="Tahoma"/>
            <family val="2"/>
          </rPr>
          <t xml:space="preserve">The land to be drained may be owned by an individual other than the farm operator. 
Because the landlord traditionally incurs the cost of tile installation and the tenant 
receives the benefits of higher yields, all of a portion of the benefits are usually 
transferred to the landowner by increasing the cash rental rate.  </t>
        </r>
      </text>
    </comment>
    <comment ref="E67" authorId="1" shapeId="0">
      <text>
        <r>
          <rPr>
            <sz val="9"/>
            <color indexed="81"/>
            <rFont val="Tahoma"/>
            <family val="2"/>
          </rPr>
          <t xml:space="preserve">Enter the </t>
        </r>
        <r>
          <rPr>
            <sz val="9"/>
            <color indexed="81"/>
            <rFont val="Tahoma"/>
            <family val="2"/>
          </rPr>
          <t>additional</t>
        </r>
        <r>
          <rPr>
            <sz val="9"/>
            <color indexed="81"/>
            <rFont val="Tahoma"/>
            <family val="2"/>
          </rPr>
          <t xml:space="preserve"> amount of cash 
rent that will be paid/received if a 
tenant/landlord relationship.</t>
        </r>
      </text>
    </comment>
    <comment ref="E68" authorId="2" shapeId="0">
      <text>
        <r>
          <rPr>
            <sz val="9"/>
            <color indexed="81"/>
            <rFont val="Tahoma"/>
            <charset val="1"/>
          </rPr>
          <t>This is the tenant's additional net return from 
tile drainage after deducting the additional 
cash rent (line 61 less line 68).</t>
        </r>
      </text>
    </comment>
    <comment ref="C71" authorId="1" shapeId="0">
      <text>
        <r>
          <rPr>
            <sz val="9"/>
            <color indexed="81"/>
            <rFont val="Tahoma"/>
            <family val="2"/>
          </rPr>
          <t>Enter your estimates of the cost of tiling.  
Tiling can be done by either the farm 
operator or a custom operator.</t>
        </r>
      </text>
    </comment>
    <comment ref="D72" authorId="1" shapeId="0">
      <text>
        <r>
          <rPr>
            <sz val="9"/>
            <color indexed="81"/>
            <rFont val="Tahoma"/>
            <family val="2"/>
          </rPr>
          <t>Complete this section if the tile will be 
purchased and ins</t>
        </r>
        <r>
          <rPr>
            <sz val="9"/>
            <color indexed="81"/>
            <rFont val="Tahoma"/>
            <family val="2"/>
          </rPr>
          <t>talled by the farm 
operator.</t>
        </r>
        <r>
          <rPr>
            <sz val="9"/>
            <color indexed="81"/>
            <rFont val="Tahoma"/>
            <family val="2"/>
          </rPr>
          <t xml:space="preserve"> Do not enter costs under 
"Drainage by Custom Operator" below.</t>
        </r>
      </text>
    </comment>
    <comment ref="E86" authorId="1" shapeId="0">
      <text>
        <r>
          <rPr>
            <sz val="9"/>
            <color indexed="81"/>
            <rFont val="Tahoma"/>
            <family val="2"/>
          </rPr>
          <t>Farm operator cost of fuel, repairs, 
machinery ownership, labor and 
other costs associated with tile 
installation.</t>
        </r>
      </text>
    </comment>
    <comment ref="E91" authorId="1" shapeId="0">
      <text>
        <r>
          <rPr>
            <sz val="9"/>
            <color indexed="81"/>
            <rFont val="Tahoma"/>
            <family val="2"/>
          </rPr>
          <t xml:space="preserve">If the tile will be purchased and installed by a 
</t>
        </r>
        <r>
          <rPr>
            <sz val="9"/>
            <color indexed="81"/>
            <rFont val="Tahoma"/>
            <family val="2"/>
          </rPr>
          <t>tiling custom operator,</t>
        </r>
        <r>
          <rPr>
            <sz val="9"/>
            <color indexed="81"/>
            <rFont val="Tahoma"/>
            <family val="2"/>
          </rPr>
          <t xml:space="preserve"> enter the total custom 
operator charge here. Do not enter cost 
information under "Drainage by Operator" above.</t>
        </r>
      </text>
    </comment>
    <comment ref="D93" authorId="1" shapeId="0">
      <text>
        <r>
          <rPr>
            <sz val="9"/>
            <color indexed="81"/>
            <rFont val="Tahoma"/>
            <family val="2"/>
          </rPr>
          <t>This is the total cost and per acre cost of tile drainage. Unless both the farm 
operator and custom operator are doing some of the work, be careful not to "double 
count" tiling costs by entering coefficients in both sections.</t>
        </r>
      </text>
    </comment>
    <comment ref="C98" authorId="1" shapeId="0">
      <text>
        <r>
          <rPr>
            <sz val="9"/>
            <color indexed="81"/>
            <rFont val="Tahoma"/>
            <family val="2"/>
          </rPr>
          <t xml:space="preserve">This is the added net cash return divided by the investment in tile drainage. 
In the case of a farmer landowner the net return is the additional crop net 
return from tile drainage. In the case of a landlord the net cash return in 
the additional cash rent charged as a result of tile drainage. </t>
        </r>
      </text>
    </comment>
    <comment ref="J98" authorId="2" shapeId="0">
      <text>
        <r>
          <rPr>
            <sz val="9"/>
            <color indexed="81"/>
            <rFont val="Tahoma"/>
            <family val="2"/>
          </rPr>
          <t>Cash Return (cells in row 61) divided 
by Investment (cell P94 or P95).</t>
        </r>
      </text>
    </comment>
    <comment ref="C105" authorId="1" shapeId="0">
      <text>
        <r>
          <rPr>
            <sz val="9"/>
            <color indexed="81"/>
            <rFont val="Tahoma"/>
            <family val="2"/>
          </rPr>
          <t>Enter income tax information associated with the cost of 
tile drainage.</t>
        </r>
      </text>
    </comment>
    <comment ref="E107" authorId="1" shapeId="0">
      <text>
        <r>
          <rPr>
            <sz val="9"/>
            <color indexed="81"/>
            <rFont val="Tahoma"/>
            <family val="2"/>
          </rPr>
          <t>Enter the amount of tile investment that 
can be deducted from income taxes in the 
first year through Section 179 expensing.  
Do not enter more than the amount invested in tile. Section 179 expensing can only be if the farm operator is the landowner or the landowner leases the land to a farm operator under a "material participation lease.</t>
        </r>
      </text>
    </comment>
    <comment ref="E108" authorId="1" shapeId="0">
      <text>
        <r>
          <rPr>
            <sz val="9"/>
            <color indexed="81"/>
            <rFont val="Tahoma"/>
            <family val="2"/>
          </rPr>
          <t>The amount of depreciation remaining after Section 179 expensing is subtracted.</t>
        </r>
      </text>
    </comment>
    <comment ref="E109" authorId="1" shapeId="0">
      <text>
        <r>
          <rPr>
            <sz val="9"/>
            <color indexed="81"/>
            <rFont val="Tahoma"/>
            <family val="2"/>
          </rPr>
          <t>The landowners Federal 
marginal tax rate 
on additional income.</t>
        </r>
      </text>
    </comment>
    <comment ref="E110" authorId="1" shapeId="0">
      <text>
        <r>
          <rPr>
            <sz val="9"/>
            <color indexed="81"/>
            <rFont val="Tahoma"/>
            <family val="2"/>
          </rPr>
          <t>The landowners state marginal 
tax rate on additional income.</t>
        </r>
      </text>
    </comment>
    <comment ref="E111" authorId="1" shapeId="0">
      <text>
        <r>
          <rPr>
            <sz val="9"/>
            <color indexed="81"/>
            <rFont val="Tahoma"/>
            <family val="2"/>
          </rPr>
          <t xml:space="preserve">The self-employment tax rate on additional income. The additional crop income from tiling is subject to self-employment tax if the farm operator is the landowner or the landowner leases the land to a farm operator under a "material participation" lease.  </t>
        </r>
      </text>
    </comment>
    <comment ref="E112" authorId="1" shapeId="0">
      <text>
        <r>
          <rPr>
            <sz val="9"/>
            <color indexed="81"/>
            <rFont val="Tahoma"/>
            <family val="2"/>
          </rPr>
          <t>The landowners total marginal 
tax rate on additional income.</t>
        </r>
      </text>
    </comment>
  </commentList>
</comments>
</file>

<file path=xl/comments2.xml><?xml version="1.0" encoding="utf-8"?>
<comments xmlns="http://schemas.openxmlformats.org/spreadsheetml/2006/main">
  <authors>
    <author>Owner</author>
    <author>dhof</author>
  </authors>
  <commentList>
    <comment ref="B9" authorId="0" shapeId="0">
      <text>
        <r>
          <rPr>
            <sz val="9"/>
            <color indexed="81"/>
            <rFont val="Tahoma"/>
            <family val="2"/>
          </rPr>
          <t xml:space="preserve">Income received due to the income from the increased yields from tile drainage.
</t>
        </r>
      </text>
    </comment>
    <comment ref="C9" authorId="0" shapeId="0">
      <text>
        <r>
          <rPr>
            <sz val="9"/>
            <color indexed="81"/>
            <rFont val="Tahoma"/>
            <family val="2"/>
          </rPr>
          <t xml:space="preserve">The additional input costs associated with achieving the higher crop yields resulting from tile drainage. 
</t>
        </r>
      </text>
    </comment>
    <comment ref="D9" authorId="0" shapeId="0">
      <text>
        <r>
          <rPr>
            <sz val="9"/>
            <color indexed="81"/>
            <rFont val="Tahoma"/>
            <family val="2"/>
          </rPr>
          <t xml:space="preserve">Column 1 less column 2 equals column 3.
</t>
        </r>
      </text>
    </comment>
    <comment ref="F9" authorId="0" shapeId="0">
      <text>
        <r>
          <rPr>
            <sz val="9"/>
            <color indexed="81"/>
            <rFont val="Tahoma"/>
            <family val="2"/>
          </rPr>
          <t xml:space="preserve">Accumulation of column 3.
</t>
        </r>
      </text>
    </comment>
    <comment ref="G9" authorId="0" shapeId="0">
      <text>
        <r>
          <rPr>
            <sz val="9"/>
            <color indexed="81"/>
            <rFont val="Tahoma"/>
            <family val="2"/>
          </rPr>
          <t>Total investment in drainage (Input Data Cell O64).</t>
        </r>
      </text>
    </comment>
    <comment ref="H9" authorId="0" shapeId="0">
      <text>
        <r>
          <rPr>
            <sz val="9"/>
            <color indexed="81"/>
            <rFont val="Tahoma"/>
            <family val="2"/>
          </rPr>
          <t>Cumulative cash return before tax (column 4) less drainage investment (column 5, year 0). It shows the year in which the cumulative returns from drainage exceed the initial investment in drainage.</t>
        </r>
      </text>
    </comment>
    <comment ref="J9" authorId="1" shapeId="0">
      <text>
        <r>
          <rPr>
            <sz val="9"/>
            <color indexed="81"/>
            <rFont val="Tahoma"/>
            <family val="2"/>
          </rPr>
          <t xml:space="preserve">This is the depreciation percentage rate 
established by IRS for computing your 
income tax liability. </t>
        </r>
      </text>
    </comment>
    <comment ref="K9" authorId="1" shapeId="0">
      <text>
        <r>
          <rPr>
            <sz val="9"/>
            <color indexed="81"/>
            <rFont val="Tahoma"/>
            <family val="2"/>
          </rPr>
          <t>The annual amount of depreciation  used as a deduction on your  income taxes. The first year's depreciation may include Section 179 expensing.</t>
        </r>
      </text>
    </comment>
    <comment ref="L9" authorId="1" shapeId="0">
      <text>
        <r>
          <rPr>
            <sz val="9"/>
            <color indexed="81"/>
            <rFont val="Tahoma"/>
            <family val="2"/>
          </rPr>
          <t>The remaining tile investment that 
has not been depreciated as an 
income tax deduction.</t>
        </r>
      </text>
    </comment>
    <comment ref="N9" authorId="0" shapeId="0">
      <text>
        <r>
          <rPr>
            <sz val="9"/>
            <color indexed="81"/>
            <rFont val="Tahoma"/>
            <family val="2"/>
          </rPr>
          <t xml:space="preserve">Net cash return (column 3) less depreciation (column 8) equals net profit (column 10).
</t>
        </r>
      </text>
    </comment>
    <comment ref="O9" authorId="0" shapeId="0">
      <text>
        <r>
          <rPr>
            <sz val="9"/>
            <color indexed="81"/>
            <rFont val="Tahoma"/>
            <family val="2"/>
          </rPr>
          <t xml:space="preserve">Marginal tax rate from "input data worksheet -- cell O102.
</t>
        </r>
      </text>
    </comment>
    <comment ref="P9" authorId="0" shapeId="0">
      <text>
        <r>
          <rPr>
            <sz val="9"/>
            <color indexed="81"/>
            <rFont val="Tahoma"/>
            <family val="2"/>
          </rPr>
          <t xml:space="preserve">Net profit (column 10) multiplied by marginal tax rate (column 11) equals tax on net profit (column 12).
</t>
        </r>
      </text>
    </comment>
    <comment ref="Q9" authorId="0" shapeId="0">
      <text>
        <r>
          <rPr>
            <sz val="9"/>
            <color indexed="81"/>
            <rFont val="Tahoma"/>
            <family val="2"/>
          </rPr>
          <t xml:space="preserve">Net cash return before tax (column 3) less tax on net profit (column 12).
</t>
        </r>
      </text>
    </comment>
    <comment ref="S9" authorId="0" shapeId="0">
      <text>
        <r>
          <rPr>
            <sz val="9"/>
            <color indexed="81"/>
            <rFont val="Tahoma"/>
            <family val="2"/>
          </rPr>
          <t xml:space="preserve">Accumulation of column 13.
</t>
        </r>
      </text>
    </comment>
    <comment ref="T9" authorId="0" shapeId="0">
      <text>
        <r>
          <rPr>
            <sz val="9"/>
            <color indexed="81"/>
            <rFont val="Tahoma"/>
            <family val="2"/>
          </rPr>
          <t xml:space="preserve">Cumulative cash return after tax (column 14) less drainage investment (column 5, year 0).
</t>
        </r>
      </text>
    </comment>
    <comment ref="L10" authorId="1" shapeId="0">
      <text>
        <r>
          <rPr>
            <sz val="9"/>
            <color indexed="81"/>
            <rFont val="Tahoma"/>
            <family val="2"/>
          </rPr>
          <t>Tile investment (as listed in the input data form cell O64).</t>
        </r>
      </text>
    </comment>
  </commentList>
</comments>
</file>

<file path=xl/comments3.xml><?xml version="1.0" encoding="utf-8"?>
<comments xmlns="http://schemas.openxmlformats.org/spreadsheetml/2006/main">
  <authors>
    <author>Owner</author>
    <author>dhof</author>
  </authors>
  <commentList>
    <comment ref="B10" authorId="0" shapeId="0">
      <text>
        <r>
          <rPr>
            <sz val="9"/>
            <color indexed="81"/>
            <rFont val="Tahoma"/>
            <family val="2"/>
          </rPr>
          <t>Additional cash rent received.</t>
        </r>
      </text>
    </comment>
    <comment ref="D10" authorId="0" shapeId="0">
      <text>
        <r>
          <rPr>
            <sz val="9"/>
            <color indexed="81"/>
            <rFont val="Tahoma"/>
            <family val="2"/>
          </rPr>
          <t xml:space="preserve">Column 1 less column 2 equals column 3.
</t>
        </r>
      </text>
    </comment>
    <comment ref="F10" authorId="0" shapeId="0">
      <text>
        <r>
          <rPr>
            <sz val="9"/>
            <color indexed="81"/>
            <rFont val="Tahoma"/>
            <family val="2"/>
          </rPr>
          <t xml:space="preserve">Accumulation of column 3.
</t>
        </r>
      </text>
    </comment>
    <comment ref="G10" authorId="0" shapeId="0">
      <text>
        <r>
          <rPr>
            <sz val="9"/>
            <color indexed="81"/>
            <rFont val="Tahoma"/>
            <family val="2"/>
          </rPr>
          <t>Total investment in drainage (Input Data Cell O64).</t>
        </r>
      </text>
    </comment>
    <comment ref="H10" authorId="0" shapeId="0">
      <text>
        <r>
          <rPr>
            <sz val="9"/>
            <color indexed="81"/>
            <rFont val="Tahoma"/>
            <family val="2"/>
          </rPr>
          <t xml:space="preserve">Cumulative cash return before tax (column 4) less drainage investment (column 5, year 0).  It shows the year in which the cumulative returns from drainage exceed the initial investment in drainage.
</t>
        </r>
      </text>
    </comment>
    <comment ref="J10" authorId="1" shapeId="0">
      <text>
        <r>
          <rPr>
            <sz val="9"/>
            <color indexed="81"/>
            <rFont val="Tahoma"/>
            <family val="2"/>
          </rPr>
          <t xml:space="preserve">This is the depreciation percentage rate 
established by IRS for computing your 
income tax liability. </t>
        </r>
      </text>
    </comment>
    <comment ref="K10" authorId="1" shapeId="0">
      <text>
        <r>
          <rPr>
            <sz val="9"/>
            <color indexed="81"/>
            <rFont val="Tahoma"/>
            <family val="2"/>
          </rPr>
          <t>The annual amount of depreciation 
used as a deduction on your 
income taxes.</t>
        </r>
      </text>
    </comment>
    <comment ref="L10" authorId="1" shapeId="0">
      <text>
        <r>
          <rPr>
            <sz val="9"/>
            <color indexed="81"/>
            <rFont val="Tahoma"/>
            <family val="2"/>
          </rPr>
          <t>The remaining tile investment that 
has not been depreciated.</t>
        </r>
      </text>
    </comment>
    <comment ref="N10" authorId="0" shapeId="0">
      <text>
        <r>
          <rPr>
            <sz val="9"/>
            <color indexed="81"/>
            <rFont val="Tahoma"/>
            <family val="2"/>
          </rPr>
          <t xml:space="preserve">Net cash return (column 3) less depreciation (column 8) equals net profit (column 10).
</t>
        </r>
      </text>
    </comment>
    <comment ref="O10" authorId="0" shapeId="0">
      <text>
        <r>
          <rPr>
            <sz val="9"/>
            <color indexed="81"/>
            <rFont val="Tahoma"/>
            <family val="2"/>
          </rPr>
          <t xml:space="preserve">Marginal tax rate from "input data worksheet -- cell O102.
</t>
        </r>
      </text>
    </comment>
    <comment ref="P10" authorId="0" shapeId="0">
      <text>
        <r>
          <rPr>
            <sz val="9"/>
            <color indexed="81"/>
            <rFont val="Tahoma"/>
            <family val="2"/>
          </rPr>
          <t xml:space="preserve">Net profit (column 10) multiplied by marginal tax rate (column 11) equals tax on net profit (column 12).
</t>
        </r>
      </text>
    </comment>
    <comment ref="Q10" authorId="0" shapeId="0">
      <text>
        <r>
          <rPr>
            <sz val="9"/>
            <color indexed="81"/>
            <rFont val="Tahoma"/>
            <family val="2"/>
          </rPr>
          <t xml:space="preserve">Net cash return before tax (column 3) less tax on net profit (column 12).
</t>
        </r>
      </text>
    </comment>
    <comment ref="S10" authorId="0" shapeId="0">
      <text>
        <r>
          <rPr>
            <sz val="9"/>
            <color indexed="81"/>
            <rFont val="Tahoma"/>
            <family val="2"/>
          </rPr>
          <t xml:space="preserve">Accumulation of column 13.
</t>
        </r>
      </text>
    </comment>
    <comment ref="T10" authorId="0" shapeId="0">
      <text>
        <r>
          <rPr>
            <sz val="9"/>
            <color indexed="81"/>
            <rFont val="Tahoma"/>
            <family val="2"/>
          </rPr>
          <t xml:space="preserve">Cumulative cash return after tax (column 14) less drainage investment (column 5, year 0).
</t>
        </r>
      </text>
    </comment>
  </commentList>
</comments>
</file>

<file path=xl/sharedStrings.xml><?xml version="1.0" encoding="utf-8"?>
<sst xmlns="http://schemas.openxmlformats.org/spreadsheetml/2006/main" count="378" uniqueCount="137">
  <si>
    <t>Year</t>
  </si>
  <si>
    <t>Rate</t>
  </si>
  <si>
    <t>Corn</t>
  </si>
  <si>
    <t>Soybeans</t>
  </si>
  <si>
    <t xml:space="preserve">Number </t>
  </si>
  <si>
    <t>Feet of Tile</t>
  </si>
  <si>
    <t>Cost / Foot</t>
  </si>
  <si>
    <t>Cost / Intake</t>
  </si>
  <si>
    <t xml:space="preserve"> </t>
  </si>
  <si>
    <t>Amount</t>
  </si>
  <si>
    <t>Income Tax Depreciation</t>
  </si>
  <si>
    <t>Balance</t>
  </si>
  <si>
    <t>Before Tax</t>
  </si>
  <si>
    <t>After Tax</t>
  </si>
  <si>
    <t>Total</t>
  </si>
  <si>
    <t>Added Cash Income</t>
  </si>
  <si>
    <t>Landowner</t>
  </si>
  <si>
    <t>Depr.</t>
  </si>
  <si>
    <t>Annual</t>
  </si>
  <si>
    <t>Remaining</t>
  </si>
  <si>
    <t xml:space="preserve">Farmland Tile Drainage Investment Data Input Form </t>
  </si>
  <si>
    <t>Added Net Cash Income</t>
  </si>
  <si>
    <t xml:space="preserve">  </t>
  </si>
  <si>
    <t>acres</t>
  </si>
  <si>
    <t>Field Specification</t>
  </si>
  <si>
    <t>Areas Needing Drainage</t>
  </si>
  <si>
    <t>Field Name</t>
  </si>
  <si>
    <t>Field Location</t>
  </si>
  <si>
    <t>Special Features</t>
  </si>
  <si>
    <t>Field Size</t>
  </si>
  <si>
    <t>Cropland Area Being Drained</t>
  </si>
  <si>
    <t>Other costs</t>
  </si>
  <si>
    <t>Tile installation cost</t>
  </si>
  <si>
    <t>Total Farm Operator Cost</t>
  </si>
  <si>
    <t>Farmer as</t>
  </si>
  <si>
    <t>Normal Field Crop Rotation</t>
  </si>
  <si>
    <t>Estimated Yield Increase</t>
  </si>
  <si>
    <t>Expected Sale Price</t>
  </si>
  <si>
    <t>Other Income</t>
  </si>
  <si>
    <t>Added Cash Costs</t>
  </si>
  <si>
    <t>Seed</t>
  </si>
  <si>
    <t>Fertilizer</t>
  </si>
  <si>
    <t>Pesticides</t>
  </si>
  <si>
    <t>Hauling, Drying &amp; Handling</t>
  </si>
  <si>
    <t>Added Cash Cost</t>
  </si>
  <si>
    <t>Remaining tax deductible depreciation</t>
  </si>
  <si>
    <t>Marginal Income Tax Rate -- Federal</t>
  </si>
  <si>
    <t>Marginal Income Tax Rate -- State</t>
  </si>
  <si>
    <t>Self-Employment Tax Rate</t>
  </si>
  <si>
    <t>Total Marginal Tax Rate</t>
  </si>
  <si>
    <t>Average</t>
  </si>
  <si>
    <t>All Acres</t>
  </si>
  <si>
    <t>Drainage by Custom Operator</t>
  </si>
  <si>
    <t>Drainage by Farm Operator</t>
  </si>
  <si>
    <t>Added Crop Returns</t>
  </si>
  <si>
    <t>Costs and Returns from Drainage</t>
  </si>
  <si>
    <t xml:space="preserve"> (per acre)</t>
  </si>
  <si>
    <t>All Drained</t>
  </si>
  <si>
    <t>Acres</t>
  </si>
  <si>
    <t>Section 179 expensing</t>
  </si>
  <si>
    <t>Other Crop</t>
  </si>
  <si>
    <t>Custom Operator Bid Cost</t>
  </si>
  <si>
    <t>Drainage Investment</t>
  </si>
  <si>
    <t>Cash Rental Arrangement</t>
  </si>
  <si>
    <t>Number of Acres by Need</t>
  </si>
  <si>
    <t>Yield Improvement</t>
  </si>
  <si>
    <t>Weighted</t>
  </si>
  <si>
    <t>Tile Maintenance</t>
  </si>
  <si>
    <t>Very Poorly</t>
  </si>
  <si>
    <t>Drained</t>
  </si>
  <si>
    <t>Somewhat</t>
  </si>
  <si>
    <t>Poorly Drained</t>
  </si>
  <si>
    <t>Moderately</t>
  </si>
  <si>
    <t>Well Drained</t>
  </si>
  <si>
    <t>Drainage Cost Estimates</t>
  </si>
  <si>
    <t>Total Cost</t>
  </si>
  <si>
    <t>Crop Yield Improvement Estimates</t>
  </si>
  <si>
    <t>Field Drainage Needs</t>
  </si>
  <si>
    <t>Drainage Needs</t>
  </si>
  <si>
    <t>Field Information</t>
  </si>
  <si>
    <t>Pre-drainage Yield</t>
  </si>
  <si>
    <t>Post-drainage Yield</t>
  </si>
  <si>
    <t xml:space="preserve"> (units per acre)</t>
  </si>
  <si>
    <t>Ag Decision Maker -- Iowa State University Extension</t>
  </si>
  <si>
    <t>Place the cursor over cells with red triangles to read comments.</t>
  </si>
  <si>
    <t>Enter your input values in shaded cells.</t>
  </si>
  <si>
    <r>
      <t xml:space="preserve">Corn  </t>
    </r>
    <r>
      <rPr>
        <sz val="10"/>
        <rFont val="Arial"/>
        <family val="2"/>
      </rPr>
      <t>(bu. per acre)</t>
    </r>
  </si>
  <si>
    <r>
      <t>Soybeans</t>
    </r>
    <r>
      <rPr>
        <sz val="10"/>
        <rFont val="Arial"/>
        <family val="2"/>
      </rPr>
      <t xml:space="preserve"> (bu. per acre)</t>
    </r>
  </si>
  <si>
    <t>Date Printed:</t>
  </si>
  <si>
    <t>. . . and justice for all</t>
  </si>
  <si>
    <t>Author: Don Hofstrand</t>
  </si>
  <si>
    <t>Rental Information</t>
  </si>
  <si>
    <r>
      <rPr>
        <sz val="10"/>
        <rFont val="Arial"/>
        <family val="2"/>
      </rPr>
      <t>Find out more on tiling in Information File C2-90,</t>
    </r>
    <r>
      <rPr>
        <sz val="10"/>
        <color indexed="45"/>
        <rFont val="Arial"/>
        <family val="2"/>
      </rPr>
      <t xml:space="preserve"> </t>
    </r>
    <r>
      <rPr>
        <u/>
        <sz val="10"/>
        <color indexed="45"/>
        <rFont val="Arial"/>
        <family val="2"/>
      </rPr>
      <t>Understanding the Economics of Tile Drainage.</t>
    </r>
  </si>
  <si>
    <t>Cash Rent</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</si>
  <si>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</si>
  <si>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 xml:space="preserve"> Cash Rental Information</t>
  </si>
  <si>
    <t>Income Taxes</t>
  </si>
  <si>
    <t>Additional Cash Rent</t>
  </si>
  <si>
    <t>Tile Types and Sizes</t>
  </si>
  <si>
    <t>Other Tiling Materials Costs</t>
  </si>
  <si>
    <t>Total Drainage Investment</t>
  </si>
  <si>
    <t>Per Acre</t>
  </si>
  <si>
    <t>Farmer as Landowner</t>
  </si>
  <si>
    <t>Cash Rent Landowner</t>
  </si>
  <si>
    <t>Income</t>
  </si>
  <si>
    <t>Cost</t>
  </si>
  <si>
    <t>Cumulative</t>
  </si>
  <si>
    <t>Drainage</t>
  </si>
  <si>
    <t>Investment</t>
  </si>
  <si>
    <t>Payback</t>
  </si>
  <si>
    <t>Net</t>
  </si>
  <si>
    <t>Return</t>
  </si>
  <si>
    <t>Profit</t>
  </si>
  <si>
    <t>Net Cash</t>
  </si>
  <si>
    <t>Tax On</t>
  </si>
  <si>
    <t>Net Cash Return (Before Tax)</t>
  </si>
  <si>
    <t>Net Cash Return (After Tax)</t>
  </si>
  <si>
    <t>Cropland Area</t>
  </si>
  <si>
    <t>Cash Return</t>
  </si>
  <si>
    <t>Period</t>
  </si>
  <si>
    <t>Marginal</t>
  </si>
  <si>
    <t>Income Tax</t>
  </si>
  <si>
    <t>Payback (After Tax)</t>
  </si>
  <si>
    <t>Payback (Before Tax)</t>
  </si>
  <si>
    <t>Yield Response</t>
  </si>
  <si>
    <t>Version 2.0</t>
  </si>
  <si>
    <t>(analysis of the costs and returns of a landlord installing tile drainage on cropland)</t>
  </si>
  <si>
    <t>Acres Planted to each Crop</t>
  </si>
  <si>
    <t>(analysis of the costs and returns of installing tile drainage when the farm operator owns the farmland)</t>
  </si>
  <si>
    <t>Weighted Avg.</t>
  </si>
  <si>
    <t>Additional Return Over Cash Rent</t>
  </si>
  <si>
    <t>Cash Return on Investment</t>
  </si>
  <si>
    <t>Cash Return on Investment in Tile Drainage (before income tax)</t>
  </si>
  <si>
    <t>Annual Rate of Return on Tile Investment</t>
  </si>
  <si>
    <t>Based on Additional Crop Income</t>
  </si>
  <si>
    <t>Based on Additional Cash Rent</t>
  </si>
  <si>
    <t xml:space="preserve">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</si>
</sst>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quot;$&quot;#,##0.00"/>
    <numFmt numFmtId="168" formatCode="0.00_);\(0.00\)"/>
    <numFmt numFmtId="169" formatCode="0_);\(0\)"/>
    <numFmt numFmtId="170" formatCode="#,##0.0"/>
    <numFmt numFmtId="171" formatCode="#,##0.0_);\(#,##0.0\)"/>
    <numFmt numFmtId="172" formatCode="&quot;$&quot;#,##0"/>
  </numFmts>
  <fonts count="39">
    <font>
      <sz val="10"/>
      <name val="Arial"/>
    </font>
    <font>
      <sz val="12"/>
      <name val="Arial"/>
    </font>
    <font>
      <sz val="10"/>
      <name val="Arial"/>
      <family val="2"/>
    </font>
    <font>
      <sz val="8"/>
      <name val="Arial"/>
      <family val="2"/>
    </font>
    <font>
      <b/>
      <sz val="11"/>
      <name val="Arial"/>
      <family val="2"/>
    </font>
    <font>
      <sz val="11"/>
      <name val="Arial"/>
      <family val="2"/>
    </font>
    <font>
      <b/>
      <sz val="14"/>
      <name val="Arial"/>
      <family val="2"/>
    </font>
    <font>
      <sz val="14"/>
      <name val="Arial"/>
      <family val="2"/>
    </font>
    <font>
      <b/>
      <sz val="10"/>
      <name val="Arial"/>
      <family val="2"/>
    </font>
    <font>
      <sz val="10"/>
      <name val="Arial"/>
      <family val="2"/>
    </font>
    <font>
      <b/>
      <sz val="10"/>
      <name val="Arial"/>
      <family val="2"/>
    </font>
    <font>
      <sz val="8"/>
      <name val="Arial"/>
      <family val="2"/>
    </font>
    <font>
      <u val="singleAccounting"/>
      <sz val="10"/>
      <name val="Arial"/>
      <family val="2"/>
    </font>
    <font>
      <b/>
      <u/>
      <sz val="10"/>
      <name val="Arial"/>
      <family val="2"/>
    </font>
    <font>
      <u/>
      <sz val="10"/>
      <name val="Arial"/>
      <family val="2"/>
    </font>
    <font>
      <sz val="9"/>
      <color indexed="81"/>
      <name val="Tahoma"/>
      <family val="2"/>
    </font>
    <font>
      <b/>
      <sz val="14"/>
      <color indexed="9"/>
      <name val="Arial"/>
      <family val="2"/>
    </font>
    <font>
      <b/>
      <sz val="11"/>
      <color indexed="63"/>
      <name val="Arial"/>
      <family val="2"/>
    </font>
    <font>
      <u/>
      <sz val="10"/>
      <color indexed="45"/>
      <name val="Arial"/>
      <family val="2"/>
    </font>
    <font>
      <u/>
      <sz val="10"/>
      <color indexed="12"/>
      <name val="Arial"/>
      <family val="2"/>
    </font>
    <font>
      <sz val="8"/>
      <color indexed="81"/>
      <name val="Tahoma"/>
      <family val="2"/>
    </font>
    <font>
      <b/>
      <sz val="10"/>
      <color indexed="9"/>
      <name val="Arial"/>
      <family val="2"/>
    </font>
    <font>
      <b/>
      <u/>
      <sz val="10"/>
      <name val="Arial"/>
      <family val="2"/>
    </font>
    <font>
      <b/>
      <i/>
      <sz val="10"/>
      <name val="Arial"/>
      <family val="2"/>
    </font>
    <font>
      <b/>
      <u val="singleAccounting"/>
      <sz val="10"/>
      <name val="Arial"/>
      <family val="2"/>
    </font>
    <font>
      <u/>
      <sz val="10"/>
      <color indexed="12"/>
      <name val="Arial"/>
      <family val="2"/>
    </font>
    <font>
      <b/>
      <sz val="10"/>
      <color indexed="60"/>
      <name val="Arial"/>
      <family val="2"/>
    </font>
    <font>
      <sz val="6"/>
      <color indexed="63"/>
      <name val="Arial"/>
      <family val="2"/>
    </font>
    <font>
      <sz val="6"/>
      <name val="Arial"/>
      <family val="2"/>
    </font>
    <font>
      <sz val="6"/>
      <name val="Arial"/>
      <family val="2"/>
    </font>
    <font>
      <u/>
      <sz val="10"/>
      <color indexed="45"/>
      <name val="Arial"/>
      <family val="2"/>
    </font>
    <font>
      <sz val="10"/>
      <color indexed="45"/>
      <name val="Arial"/>
      <family val="2"/>
    </font>
    <font>
      <sz val="9"/>
      <color indexed="81"/>
      <name val="Tahoma"/>
      <charset val="1"/>
    </font>
    <font>
      <sz val="13"/>
      <name val="Arial"/>
      <family val="2"/>
    </font>
    <font>
      <sz val="11"/>
      <color theme="1"/>
      <name val="Calibri"/>
      <family val="2"/>
      <scheme val="minor"/>
    </font>
    <font>
      <sz val="12"/>
      <name val="Helv"/>
    </font>
    <font>
      <u/>
      <sz val="10"/>
      <color theme="10"/>
      <name val="Arial"/>
      <family val="2"/>
    </font>
    <font>
      <u/>
      <sz val="6.85"/>
      <color indexed="12"/>
      <name val="Arial MT"/>
    </font>
    <font>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9.9978637043366805E-2"/>
        <bgColor indexed="54"/>
      </patternFill>
    </fill>
    <fill>
      <patternFill patternType="solid">
        <fgColor rgb="FFC00000"/>
        <bgColor indexed="64"/>
      </patternFill>
    </fill>
    <fill>
      <patternFill patternType="solid">
        <fgColor rgb="FFFFFFCC"/>
        <bgColor indexed="64"/>
      </patternFill>
    </fill>
  </fills>
  <borders count="3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2" tint="-9.9948118533890809E-2"/>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alignment vertical="top"/>
      <protection locked="0"/>
    </xf>
    <xf numFmtId="9"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34" fillId="0" borderId="0"/>
    <xf numFmtId="0" fontId="34" fillId="0" borderId="0"/>
    <xf numFmtId="43" fontId="2" fillId="0" borderId="0" applyFont="0" applyFill="0" applyBorder="0" applyAlignment="0" applyProtection="0"/>
    <xf numFmtId="0" fontId="35" fillId="0" borderId="0"/>
    <xf numFmtId="0" fontId="35" fillId="0" borderId="0"/>
    <xf numFmtId="0" fontId="34" fillId="0" borderId="0"/>
    <xf numFmtId="0" fontId="36" fillId="0" borderId="0" applyNumberFormat="0" applyFill="0" applyBorder="0" applyAlignment="0" applyProtection="0"/>
    <xf numFmtId="0" fontId="34" fillId="0" borderId="0"/>
    <xf numFmtId="0" fontId="19"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cellStyleXfs>
  <cellXfs count="349">
    <xf numFmtId="0" fontId="0" fillId="0" borderId="0" xfId="0"/>
    <xf numFmtId="0" fontId="2" fillId="0" borderId="0" xfId="0" applyFont="1"/>
    <xf numFmtId="0" fontId="0" fillId="0" borderId="0" xfId="0" applyAlignment="1"/>
    <xf numFmtId="0" fontId="9" fillId="0" borderId="0" xfId="0" applyFont="1"/>
    <xf numFmtId="0" fontId="9" fillId="0" borderId="0" xfId="0" applyFont="1" applyAlignment="1">
      <alignment horizontal="center"/>
    </xf>
    <xf numFmtId="44" fontId="9" fillId="2" borderId="0" xfId="2" applyFont="1" applyFill="1" applyBorder="1"/>
    <xf numFmtId="0" fontId="10" fillId="0" borderId="0" xfId="0" applyFont="1" applyBorder="1"/>
    <xf numFmtId="0" fontId="9" fillId="0" borderId="0" xfId="0" applyFont="1" applyBorder="1"/>
    <xf numFmtId="168" fontId="9" fillId="2" borderId="0" xfId="0" applyNumberFormat="1" applyFont="1" applyFill="1" applyBorder="1"/>
    <xf numFmtId="166" fontId="9" fillId="2" borderId="0" xfId="1" applyNumberFormat="1" applyFont="1" applyFill="1" applyBorder="1"/>
    <xf numFmtId="0" fontId="10" fillId="2" borderId="0" xfId="0" applyFont="1" applyFill="1" applyBorder="1" applyAlignment="1">
      <alignment horizontal="center"/>
    </xf>
    <xf numFmtId="168" fontId="9" fillId="0" borderId="0" xfId="0" applyNumberFormat="1" applyFont="1" applyBorder="1"/>
    <xf numFmtId="0" fontId="9" fillId="2" borderId="0" xfId="0" applyFont="1" applyFill="1" applyBorder="1"/>
    <xf numFmtId="165" fontId="10" fillId="0" borderId="0" xfId="0" applyNumberFormat="1" applyFont="1"/>
    <xf numFmtId="44" fontId="9" fillId="0" borderId="0" xfId="2" applyFont="1" applyFill="1" applyBorder="1"/>
    <xf numFmtId="0" fontId="10" fillId="0" borderId="0" xfId="0" applyFont="1" applyFill="1" applyBorder="1"/>
    <xf numFmtId="164" fontId="9" fillId="0" borderId="0" xfId="4" applyNumberFormat="1" applyFont="1" applyFill="1" applyBorder="1"/>
    <xf numFmtId="42" fontId="9" fillId="0" borderId="0" xfId="0" applyNumberFormat="1" applyFont="1" applyBorder="1"/>
    <xf numFmtId="165" fontId="9" fillId="0" borderId="0" xfId="0" applyNumberFormat="1" applyFont="1" applyBorder="1"/>
    <xf numFmtId="0" fontId="8" fillId="0" borderId="1" xfId="0" applyFont="1" applyBorder="1" applyAlignment="1">
      <alignment horizontal="center"/>
    </xf>
    <xf numFmtId="171" fontId="9" fillId="2" borderId="0" xfId="0" applyNumberFormat="1" applyFont="1" applyFill="1" applyBorder="1" applyAlignment="1">
      <alignment horizontal="right"/>
    </xf>
    <xf numFmtId="0" fontId="9" fillId="0" borderId="2" xfId="0" applyFont="1" applyBorder="1"/>
    <xf numFmtId="0" fontId="9" fillId="0" borderId="3" xfId="0" applyFont="1" applyBorder="1"/>
    <xf numFmtId="0" fontId="10" fillId="0" borderId="0" xfId="0" applyFont="1" applyBorder="1" applyAlignment="1"/>
    <xf numFmtId="0" fontId="9" fillId="0" borderId="0" xfId="0" applyFont="1" applyBorder="1" applyAlignment="1"/>
    <xf numFmtId="44" fontId="10" fillId="0" borderId="0" xfId="0" applyNumberFormat="1" applyFont="1" applyBorder="1" applyAlignment="1">
      <alignment horizontal="center"/>
    </xf>
    <xf numFmtId="0" fontId="9" fillId="0" borderId="0" xfId="0" applyFont="1" applyBorder="1" applyAlignment="1">
      <alignment horizontal="center"/>
    </xf>
    <xf numFmtId="171" fontId="9" fillId="0" borderId="0" xfId="0" applyNumberFormat="1" applyFont="1" applyBorder="1"/>
    <xf numFmtId="0" fontId="9" fillId="2" borderId="0" xfId="0" applyFont="1" applyFill="1"/>
    <xf numFmtId="0" fontId="9" fillId="0" borderId="4" xfId="0" applyFont="1" applyBorder="1"/>
    <xf numFmtId="0" fontId="9" fillId="0" borderId="5" xfId="0" applyFont="1" applyBorder="1"/>
    <xf numFmtId="0" fontId="10" fillId="0" borderId="2" xfId="0" applyFont="1" applyBorder="1"/>
    <xf numFmtId="165" fontId="9" fillId="0" borderId="0" xfId="0" applyNumberFormat="1" applyFont="1" applyFill="1" applyBorder="1"/>
    <xf numFmtId="0" fontId="10" fillId="0" borderId="2" xfId="0" applyFont="1" applyFill="1" applyBorder="1"/>
    <xf numFmtId="0" fontId="10" fillId="0" borderId="2" xfId="0" applyFont="1" applyBorder="1" applyAlignment="1"/>
    <xf numFmtId="164" fontId="9" fillId="0" borderId="6" xfId="4" applyNumberFormat="1" applyFont="1" applyFill="1" applyBorder="1"/>
    <xf numFmtId="0" fontId="2" fillId="0" borderId="0" xfId="0" applyFont="1" applyFill="1"/>
    <xf numFmtId="0" fontId="0" fillId="0" borderId="0" xfId="0" applyFill="1"/>
    <xf numFmtId="0" fontId="9" fillId="0" borderId="0" xfId="0" applyFont="1" applyFill="1"/>
    <xf numFmtId="0" fontId="17" fillId="0" borderId="0" xfId="0" applyFont="1"/>
    <xf numFmtId="0" fontId="10" fillId="0" borderId="0" xfId="0" applyFont="1"/>
    <xf numFmtId="0" fontId="22" fillId="0" borderId="0" xfId="0" applyFont="1" applyAlignment="1"/>
    <xf numFmtId="0" fontId="9" fillId="0" borderId="0" xfId="0" applyFont="1" applyAlignment="1"/>
    <xf numFmtId="0" fontId="9" fillId="0" borderId="0" xfId="0" applyFont="1" applyAlignment="1">
      <alignment horizontal="left"/>
    </xf>
    <xf numFmtId="0" fontId="23" fillId="0" borderId="0" xfId="0" applyFont="1" applyBorder="1" applyAlignment="1">
      <alignment horizontal="left"/>
    </xf>
    <xf numFmtId="0" fontId="9" fillId="0" borderId="7" xfId="0" applyFont="1" applyBorder="1" applyAlignment="1">
      <alignment horizontal="left"/>
    </xf>
    <xf numFmtId="0" fontId="9" fillId="0" borderId="1" xfId="0" applyFont="1" applyBorder="1" applyAlignment="1">
      <alignment horizontal="left"/>
    </xf>
    <xf numFmtId="0" fontId="10" fillId="0" borderId="1" xfId="0" applyFont="1" applyBorder="1" applyAlignment="1">
      <alignment horizontal="center"/>
    </xf>
    <xf numFmtId="0" fontId="9" fillId="0" borderId="1" xfId="0" applyFont="1" applyBorder="1" applyAlignment="1">
      <alignment horizontal="center"/>
    </xf>
    <xf numFmtId="0" fontId="9" fillId="0" borderId="4" xfId="0" applyFont="1" applyBorder="1" applyAlignment="1">
      <alignment horizontal="left"/>
    </xf>
    <xf numFmtId="0" fontId="9" fillId="0" borderId="0" xfId="0" applyFont="1" applyBorder="1" applyAlignment="1">
      <alignment horizontal="left"/>
    </xf>
    <xf numFmtId="0" fontId="9" fillId="0" borderId="2" xfId="0" applyFont="1" applyBorder="1" applyAlignment="1">
      <alignment horizontal="left"/>
    </xf>
    <xf numFmtId="0" fontId="9" fillId="0" borderId="3" xfId="0" applyFont="1" applyBorder="1" applyAlignment="1"/>
    <xf numFmtId="0" fontId="9" fillId="2" borderId="3" xfId="0" applyFont="1" applyFill="1" applyBorder="1" applyAlignment="1">
      <alignment horizontal="center"/>
    </xf>
    <xf numFmtId="0" fontId="9" fillId="2" borderId="0" xfId="0" applyFont="1" applyFill="1" applyBorder="1" applyAlignment="1">
      <alignment horizontal="center"/>
    </xf>
    <xf numFmtId="0" fontId="9" fillId="0" borderId="3" xfId="0" applyFont="1" applyBorder="1" applyAlignment="1">
      <alignment readingOrder="1"/>
    </xf>
    <xf numFmtId="0" fontId="9" fillId="0" borderId="0" xfId="0" applyFont="1" applyBorder="1" applyAlignment="1">
      <alignment readingOrder="1"/>
    </xf>
    <xf numFmtId="0" fontId="9" fillId="0" borderId="1" xfId="0" applyFont="1" applyBorder="1"/>
    <xf numFmtId="0" fontId="9" fillId="0" borderId="3" xfId="0" applyFont="1" applyBorder="1" applyAlignment="1">
      <alignment horizontal="center"/>
    </xf>
    <xf numFmtId="0" fontId="9" fillId="0" borderId="8" xfId="0" applyFont="1" applyBorder="1" applyAlignment="1">
      <alignment horizontal="left"/>
    </xf>
    <xf numFmtId="170" fontId="9" fillId="2" borderId="6" xfId="0" applyNumberFormat="1" applyFont="1" applyFill="1" applyBorder="1" applyAlignment="1">
      <alignment horizontal="right"/>
    </xf>
    <xf numFmtId="0" fontId="9" fillId="0" borderId="6" xfId="0" applyFont="1" applyBorder="1" applyAlignment="1">
      <alignment horizontal="left"/>
    </xf>
    <xf numFmtId="0" fontId="9" fillId="0" borderId="6" xfId="0" applyFont="1" applyBorder="1"/>
    <xf numFmtId="0" fontId="9" fillId="0" borderId="6" xfId="0" applyFont="1" applyBorder="1" applyAlignment="1">
      <alignment horizontal="center"/>
    </xf>
    <xf numFmtId="0" fontId="9" fillId="0" borderId="5" xfId="0" applyFont="1" applyBorder="1" applyAlignment="1">
      <alignment horizontal="center"/>
    </xf>
    <xf numFmtId="170" fontId="9" fillId="2" borderId="0" xfId="0" applyNumberFormat="1" applyFont="1" applyFill="1" applyBorder="1" applyAlignment="1">
      <alignment horizontal="right"/>
    </xf>
    <xf numFmtId="0" fontId="9" fillId="0" borderId="4" xfId="0" applyFont="1" applyBorder="1" applyAlignment="1">
      <alignment horizontal="center"/>
    </xf>
    <xf numFmtId="170" fontId="9" fillId="0" borderId="0" xfId="0" applyNumberFormat="1" applyFont="1" applyBorder="1" applyAlignment="1">
      <alignment horizontal="center"/>
    </xf>
    <xf numFmtId="171" fontId="9" fillId="2" borderId="6" xfId="0" applyNumberFormat="1" applyFont="1" applyFill="1" applyBorder="1" applyAlignment="1">
      <alignment horizontal="center"/>
    </xf>
    <xf numFmtId="171" fontId="9" fillId="2" borderId="0" xfId="0" applyNumberFormat="1" applyFont="1" applyFill="1" applyBorder="1" applyAlignment="1">
      <alignment horizontal="left"/>
    </xf>
    <xf numFmtId="171" fontId="9" fillId="2" borderId="0" xfId="0" applyNumberFormat="1" applyFont="1" applyFill="1" applyBorder="1" applyAlignment="1">
      <alignment horizontal="center"/>
    </xf>
    <xf numFmtId="0" fontId="9" fillId="0" borderId="3" xfId="0" applyFont="1" applyBorder="1" applyAlignment="1">
      <alignment horizontal="left"/>
    </xf>
    <xf numFmtId="0" fontId="9" fillId="2" borderId="0" xfId="0" applyFont="1" applyFill="1" applyBorder="1" applyAlignment="1">
      <alignment horizontal="left"/>
    </xf>
    <xf numFmtId="0" fontId="9" fillId="2" borderId="6" xfId="0" applyFont="1" applyFill="1" applyBorder="1" applyAlignment="1">
      <alignment horizontal="center"/>
    </xf>
    <xf numFmtId="0" fontId="14" fillId="0" borderId="0" xfId="0" applyFont="1" applyAlignment="1"/>
    <xf numFmtId="0" fontId="23" fillId="0" borderId="0" xfId="0" applyFont="1" applyAlignment="1"/>
    <xf numFmtId="0" fontId="9" fillId="0" borderId="7" xfId="0" applyFont="1" applyBorder="1" applyAlignment="1"/>
    <xf numFmtId="0" fontId="9" fillId="0" borderId="0" xfId="0" applyFont="1" applyFill="1" applyBorder="1" applyAlignment="1">
      <alignment horizontal="center"/>
    </xf>
    <xf numFmtId="0" fontId="9" fillId="2" borderId="0" xfId="0" applyFont="1" applyFill="1" applyBorder="1" applyAlignment="1"/>
    <xf numFmtId="0" fontId="9" fillId="0" borderId="2" xfId="0" applyFont="1" applyBorder="1" applyAlignment="1"/>
    <xf numFmtId="168" fontId="10" fillId="0" borderId="0" xfId="0" applyNumberFormat="1" applyFont="1" applyBorder="1"/>
    <xf numFmtId="168" fontId="10" fillId="2" borderId="0" xfId="0" applyNumberFormat="1" applyFont="1" applyFill="1" applyBorder="1"/>
    <xf numFmtId="0" fontId="9" fillId="0" borderId="8" xfId="0" applyFont="1" applyBorder="1" applyAlignment="1"/>
    <xf numFmtId="0" fontId="9" fillId="0" borderId="6" xfId="0" applyFont="1" applyBorder="1" applyAlignment="1"/>
    <xf numFmtId="168" fontId="9" fillId="0" borderId="6" xfId="0" applyNumberFormat="1" applyFont="1" applyBorder="1"/>
    <xf numFmtId="168" fontId="9" fillId="2" borderId="6" xfId="0" applyNumberFormat="1" applyFont="1" applyFill="1" applyBorder="1"/>
    <xf numFmtId="165" fontId="10" fillId="0" borderId="0" xfId="0" applyNumberFormat="1" applyFont="1" applyAlignment="1">
      <alignment horizontal="center"/>
    </xf>
    <xf numFmtId="0" fontId="14" fillId="0" borderId="2" xfId="0" applyFont="1" applyBorder="1" applyAlignment="1"/>
    <xf numFmtId="44" fontId="9" fillId="0" borderId="0" xfId="0" applyNumberFormat="1" applyFont="1" applyBorder="1"/>
    <xf numFmtId="44" fontId="9" fillId="2" borderId="0" xfId="0" applyNumberFormat="1" applyFont="1" applyFill="1" applyBorder="1"/>
    <xf numFmtId="0" fontId="14" fillId="0" borderId="8" xfId="0" applyFont="1" applyBorder="1" applyAlignment="1"/>
    <xf numFmtId="44" fontId="9" fillId="0" borderId="6" xfId="0" applyNumberFormat="1" applyFont="1" applyBorder="1"/>
    <xf numFmtId="0" fontId="22" fillId="0" borderId="0" xfId="0" applyFont="1" applyFill="1" applyBorder="1" applyAlignment="1"/>
    <xf numFmtId="0" fontId="14" fillId="0" borderId="7" xfId="0" applyFont="1" applyBorder="1" applyAlignment="1"/>
    <xf numFmtId="170" fontId="9" fillId="2" borderId="0" xfId="0" applyNumberFormat="1" applyFont="1" applyFill="1" applyBorder="1" applyAlignment="1">
      <alignment horizontal="center"/>
    </xf>
    <xf numFmtId="44" fontId="10" fillId="0" borderId="1" xfId="2" applyFont="1" applyFill="1" applyBorder="1" applyAlignment="1">
      <alignment horizontal="center"/>
    </xf>
    <xf numFmtId="0" fontId="9" fillId="0" borderId="1" xfId="0" applyFont="1" applyBorder="1" applyAlignment="1"/>
    <xf numFmtId="44" fontId="24" fillId="0" borderId="0" xfId="2" applyFont="1" applyFill="1" applyBorder="1" applyAlignment="1">
      <alignment horizontal="center"/>
    </xf>
    <xf numFmtId="0" fontId="9" fillId="0" borderId="0" xfId="0" applyFont="1" applyFill="1" applyBorder="1"/>
    <xf numFmtId="0" fontId="9" fillId="0" borderId="0" xfId="0" applyFont="1" applyProtection="1"/>
    <xf numFmtId="0" fontId="9" fillId="0" borderId="0" xfId="3" applyFont="1" applyAlignment="1" applyProtection="1">
      <alignment horizontal="left"/>
    </xf>
    <xf numFmtId="0" fontId="25" fillId="0" borderId="0" xfId="3" applyFont="1" applyAlignment="1" applyProtection="1">
      <alignment horizontal="left"/>
    </xf>
    <xf numFmtId="0" fontId="2" fillId="0" borderId="0" xfId="0" applyFont="1" applyProtection="1"/>
    <xf numFmtId="0" fontId="26" fillId="0" borderId="0" xfId="0" applyFont="1"/>
    <xf numFmtId="0" fontId="27" fillId="0" borderId="0" xfId="0" applyFont="1" applyAlignment="1">
      <alignment horizontal="left"/>
    </xf>
    <xf numFmtId="0" fontId="28" fillId="0" borderId="0" xfId="0" applyFont="1"/>
    <xf numFmtId="0" fontId="29" fillId="0" borderId="0" xfId="0" applyFont="1"/>
    <xf numFmtId="14" fontId="9" fillId="0" borderId="0" xfId="0" applyNumberFormat="1" applyFont="1" applyAlignment="1" applyProtection="1"/>
    <xf numFmtId="0" fontId="0" fillId="0" borderId="0" xfId="0" applyProtection="1"/>
    <xf numFmtId="0" fontId="0" fillId="0" borderId="0" xfId="0" applyAlignment="1" applyProtection="1"/>
    <xf numFmtId="8" fontId="6" fillId="0" borderId="0" xfId="0" applyNumberFormat="1" applyFont="1" applyAlignment="1" applyProtection="1">
      <alignment horizontal="center"/>
    </xf>
    <xf numFmtId="0" fontId="7" fillId="0" borderId="0" xfId="0" applyFont="1" applyAlignment="1" applyProtection="1"/>
    <xf numFmtId="0" fontId="5" fillId="0" borderId="0" xfId="0" applyFont="1" applyProtection="1"/>
    <xf numFmtId="0" fontId="8" fillId="0" borderId="0" xfId="0" applyFont="1" applyAlignment="1" applyProtection="1">
      <alignment horizontal="center"/>
    </xf>
    <xf numFmtId="0" fontId="8" fillId="0" borderId="2" xfId="0" applyFont="1" applyBorder="1" applyAlignment="1" applyProtection="1">
      <alignment horizontal="center"/>
    </xf>
    <xf numFmtId="0" fontId="8" fillId="0" borderId="0" xfId="0" applyFont="1" applyBorder="1" applyAlignment="1" applyProtection="1">
      <alignment horizontal="center"/>
    </xf>
    <xf numFmtId="0" fontId="8" fillId="0" borderId="3" xfId="0" applyFont="1" applyBorder="1" applyAlignment="1" applyProtection="1">
      <alignment horizontal="center"/>
    </xf>
    <xf numFmtId="0" fontId="2" fillId="0" borderId="0" xfId="0" applyFont="1" applyAlignment="1" applyProtection="1">
      <alignment horizontal="center" shrinkToFit="1"/>
    </xf>
    <xf numFmtId="165" fontId="2" fillId="0" borderId="0" xfId="0" applyNumberFormat="1" applyFont="1" applyBorder="1" applyAlignment="1" applyProtection="1">
      <alignment shrinkToFit="1"/>
    </xf>
    <xf numFmtId="0" fontId="2" fillId="0" borderId="0" xfId="0" applyFont="1" applyAlignment="1" applyProtection="1">
      <alignment shrinkToFit="1"/>
    </xf>
    <xf numFmtId="165" fontId="8" fillId="0" borderId="0" xfId="0" applyNumberFormat="1" applyFont="1" applyAlignment="1" applyProtection="1">
      <alignment shrinkToFit="1"/>
    </xf>
    <xf numFmtId="165" fontId="8" fillId="0" borderId="0" xfId="0" applyNumberFormat="1" applyFont="1" applyProtection="1"/>
    <xf numFmtId="0" fontId="8" fillId="0" borderId="0" xfId="0" applyFont="1" applyProtection="1"/>
    <xf numFmtId="0" fontId="14" fillId="0" borderId="0" xfId="0" applyFont="1" applyBorder="1" applyAlignment="1"/>
    <xf numFmtId="0" fontId="2" fillId="0" borderId="0" xfId="0" applyFont="1" applyBorder="1" applyAlignment="1">
      <alignment horizontal="center"/>
    </xf>
    <xf numFmtId="0" fontId="0" fillId="0" borderId="0" xfId="0" applyBorder="1" applyAlignment="1"/>
    <xf numFmtId="165" fontId="12" fillId="0" borderId="0" xfId="0" applyNumberFormat="1" applyFont="1" applyBorder="1" applyAlignment="1" applyProtection="1">
      <alignment shrinkToFit="1"/>
    </xf>
    <xf numFmtId="165" fontId="8" fillId="0" borderId="0" xfId="0" applyNumberFormat="1" applyFont="1" applyBorder="1" applyAlignment="1" applyProtection="1">
      <alignment shrinkToFit="1"/>
    </xf>
    <xf numFmtId="6" fontId="2" fillId="0" borderId="2" xfId="0" applyNumberFormat="1" applyFont="1" applyBorder="1" applyAlignment="1" applyProtection="1">
      <alignment horizontal="right" shrinkToFit="1"/>
    </xf>
    <xf numFmtId="6" fontId="2" fillId="0" borderId="0" xfId="0" applyNumberFormat="1" applyFont="1" applyBorder="1" applyAlignment="1" applyProtection="1">
      <alignment horizontal="center" shrinkToFit="1"/>
    </xf>
    <xf numFmtId="6" fontId="2" fillId="0" borderId="3" xfId="0" applyNumberFormat="1" applyFont="1" applyBorder="1" applyAlignment="1" applyProtection="1">
      <alignment horizontal="center" shrinkToFit="1"/>
    </xf>
    <xf numFmtId="6" fontId="2" fillId="0" borderId="0" xfId="0" applyNumberFormat="1" applyFont="1" applyBorder="1" applyAlignment="1" applyProtection="1">
      <alignment shrinkToFit="1"/>
    </xf>
    <xf numFmtId="6" fontId="2" fillId="0" borderId="2" xfId="0" applyNumberFormat="1" applyFont="1" applyBorder="1" applyAlignment="1" applyProtection="1">
      <alignment horizontal="center" shrinkToFit="1"/>
    </xf>
    <xf numFmtId="6" fontId="12" fillId="0" borderId="0" xfId="0" applyNumberFormat="1" applyFont="1" applyBorder="1" applyAlignment="1" applyProtection="1">
      <alignment shrinkToFit="1"/>
    </xf>
    <xf numFmtId="6" fontId="8" fillId="0" borderId="0" xfId="0" applyNumberFormat="1" applyFont="1" applyBorder="1" applyAlignment="1" applyProtection="1">
      <alignment shrinkToFit="1"/>
    </xf>
    <xf numFmtId="6" fontId="0" fillId="0" borderId="2" xfId="0" applyNumberFormat="1" applyBorder="1" applyAlignment="1" applyProtection="1">
      <alignment shrinkToFit="1"/>
    </xf>
    <xf numFmtId="6" fontId="0" fillId="0" borderId="0" xfId="0" applyNumberFormat="1" applyBorder="1" applyAlignment="1" applyProtection="1">
      <alignment shrinkToFit="1"/>
    </xf>
    <xf numFmtId="6" fontId="0" fillId="0" borderId="0" xfId="0" applyNumberFormat="1" applyBorder="1" applyAlignment="1" applyProtection="1">
      <alignment horizontal="center" shrinkToFit="1"/>
    </xf>
    <xf numFmtId="10" fontId="2" fillId="0" borderId="2" xfId="0" applyNumberFormat="1" applyFont="1" applyBorder="1" applyAlignment="1" applyProtection="1">
      <alignment horizontal="center" shrinkToFit="1"/>
    </xf>
    <xf numFmtId="9" fontId="2" fillId="0" borderId="2" xfId="0" applyNumberFormat="1" applyFont="1" applyBorder="1" applyAlignment="1" applyProtection="1">
      <alignment horizontal="center" shrinkToFit="1"/>
    </xf>
    <xf numFmtId="9" fontId="14" fillId="0" borderId="2" xfId="0" applyNumberFormat="1" applyFont="1" applyBorder="1" applyAlignment="1" applyProtection="1">
      <alignment horizontal="center" shrinkToFit="1"/>
    </xf>
    <xf numFmtId="0" fontId="0" fillId="0" borderId="0" xfId="0" applyBorder="1" applyProtection="1"/>
    <xf numFmtId="6" fontId="0" fillId="0" borderId="3" xfId="0" applyNumberFormat="1" applyBorder="1" applyAlignment="1" applyProtection="1">
      <alignment shrinkToFit="1"/>
    </xf>
    <xf numFmtId="0" fontId="8" fillId="0" borderId="12" xfId="0" applyFont="1" applyBorder="1" applyAlignment="1" applyProtection="1">
      <alignment horizontal="center"/>
    </xf>
    <xf numFmtId="0" fontId="2" fillId="0" borderId="0" xfId="0" applyFont="1" applyBorder="1" applyProtection="1"/>
    <xf numFmtId="0" fontId="8" fillId="0" borderId="0" xfId="0" applyFont="1" applyAlignment="1" applyProtection="1">
      <alignment horizontal="center" shrinkToFit="1"/>
    </xf>
    <xf numFmtId="6" fontId="2" fillId="0" borderId="2" xfId="0" applyNumberFormat="1" applyFont="1" applyBorder="1" applyAlignment="1" applyProtection="1">
      <alignment shrinkToFit="1"/>
    </xf>
    <xf numFmtId="165" fontId="2" fillId="0" borderId="3" xfId="0" applyNumberFormat="1" applyFont="1" applyBorder="1" applyAlignment="1" applyProtection="1">
      <alignment shrinkToFit="1"/>
    </xf>
    <xf numFmtId="0" fontId="8" fillId="0" borderId="0" xfId="0" applyFont="1" applyFill="1" applyBorder="1" applyAlignment="1" applyProtection="1">
      <alignment horizontal="center"/>
    </xf>
    <xf numFmtId="0" fontId="8" fillId="0" borderId="2" xfId="0" applyFont="1" applyBorder="1" applyAlignment="1">
      <alignment horizontal="center"/>
    </xf>
    <xf numFmtId="5" fontId="9" fillId="0" borderId="0" xfId="0" applyNumberFormat="1" applyFont="1" applyFill="1" applyBorder="1" applyAlignment="1">
      <alignment horizontal="center"/>
    </xf>
    <xf numFmtId="164" fontId="9" fillId="0" borderId="6" xfId="4" applyNumberFormat="1" applyFont="1" applyFill="1" applyBorder="1" applyAlignment="1">
      <alignment horizontal="center"/>
    </xf>
    <xf numFmtId="167" fontId="9" fillId="2" borderId="6" xfId="2" applyNumberFormat="1" applyFont="1" applyFill="1" applyBorder="1" applyAlignment="1">
      <alignment horizontal="center"/>
    </xf>
    <xf numFmtId="167" fontId="9" fillId="0" borderId="0" xfId="0" applyNumberFormat="1" applyFont="1" applyBorder="1" applyAlignment="1">
      <alignment horizontal="center"/>
    </xf>
    <xf numFmtId="167" fontId="9" fillId="2" borderId="0" xfId="2" applyNumberFormat="1" applyFont="1" applyFill="1" applyBorder="1" applyAlignment="1">
      <alignment horizontal="center"/>
    </xf>
    <xf numFmtId="167" fontId="9" fillId="0" borderId="3" xfId="0" applyNumberFormat="1" applyFont="1" applyBorder="1" applyAlignment="1">
      <alignment horizontal="center"/>
    </xf>
    <xf numFmtId="167" fontId="9" fillId="2" borderId="0" xfId="0" applyNumberFormat="1" applyFont="1" applyFill="1" applyBorder="1" applyAlignment="1">
      <alignment horizontal="center"/>
    </xf>
    <xf numFmtId="167" fontId="10" fillId="0" borderId="0" xfId="0" applyNumberFormat="1" applyFont="1" applyBorder="1" applyAlignment="1">
      <alignment horizontal="center"/>
    </xf>
    <xf numFmtId="167" fontId="10" fillId="2" borderId="0" xfId="0" applyNumberFormat="1" applyFont="1" applyFill="1" applyBorder="1" applyAlignment="1">
      <alignment horizontal="center"/>
    </xf>
    <xf numFmtId="167" fontId="9" fillId="0" borderId="0" xfId="0" applyNumberFormat="1" applyFont="1" applyBorder="1" applyAlignment="1" applyProtection="1">
      <alignment horizontal="center"/>
    </xf>
    <xf numFmtId="167" fontId="9" fillId="0" borderId="6" xfId="0" applyNumberFormat="1" applyFont="1" applyBorder="1" applyAlignment="1">
      <alignment horizontal="center"/>
    </xf>
    <xf numFmtId="167" fontId="9" fillId="2" borderId="6" xfId="0" applyNumberFormat="1" applyFont="1" applyFill="1" applyBorder="1" applyAlignment="1">
      <alignment horizontal="center"/>
    </xf>
    <xf numFmtId="167" fontId="9" fillId="0" borderId="5" xfId="0" applyNumberFormat="1" applyFont="1" applyBorder="1" applyAlignment="1">
      <alignment horizontal="center"/>
    </xf>
    <xf numFmtId="5" fontId="9" fillId="0" borderId="0" xfId="0" applyNumberFormat="1" applyFont="1" applyBorder="1" applyAlignment="1">
      <alignment horizontal="center"/>
    </xf>
    <xf numFmtId="5" fontId="10" fillId="0" borderId="0" xfId="0" applyNumberFormat="1" applyFont="1" applyBorder="1" applyAlignment="1">
      <alignment horizontal="center"/>
    </xf>
    <xf numFmtId="5" fontId="9" fillId="0" borderId="6" xfId="0" applyNumberFormat="1" applyFont="1" applyBorder="1" applyAlignment="1">
      <alignment horizontal="center"/>
    </xf>
    <xf numFmtId="0" fontId="10" fillId="0" borderId="0" xfId="0" applyFont="1" applyBorder="1" applyAlignment="1">
      <alignment horizontal="center"/>
    </xf>
    <xf numFmtId="9" fontId="9" fillId="0" borderId="0" xfId="0" applyNumberFormat="1" applyFont="1" applyBorder="1" applyAlignment="1">
      <alignment horizontal="center"/>
    </xf>
    <xf numFmtId="169" fontId="9" fillId="2" borderId="0" xfId="0" applyNumberFormat="1" applyFont="1" applyFill="1" applyBorder="1" applyAlignment="1">
      <alignment horizontal="center"/>
    </xf>
    <xf numFmtId="171" fontId="9" fillId="0" borderId="0" xfId="0" applyNumberFormat="1" applyFont="1" applyBorder="1" applyAlignment="1">
      <alignment horizontal="center"/>
    </xf>
    <xf numFmtId="166" fontId="9" fillId="2" borderId="0" xfId="1" applyNumberFormat="1" applyFont="1" applyFill="1" applyBorder="1" applyAlignment="1">
      <alignment horizontal="center"/>
    </xf>
    <xf numFmtId="167" fontId="9" fillId="0" borderId="0" xfId="2" applyNumberFormat="1" applyFont="1" applyFill="1" applyBorder="1" applyAlignment="1">
      <alignment horizontal="center"/>
    </xf>
    <xf numFmtId="167" fontId="9" fillId="2" borderId="0" xfId="1" applyNumberFormat="1" applyFont="1" applyFill="1" applyBorder="1" applyAlignment="1">
      <alignment horizontal="center"/>
    </xf>
    <xf numFmtId="5" fontId="9" fillId="2" borderId="0" xfId="2" applyNumberFormat="1" applyFont="1" applyFill="1" applyBorder="1" applyAlignment="1">
      <alignment horizontal="center"/>
    </xf>
    <xf numFmtId="5" fontId="10" fillId="2" borderId="0" xfId="0" applyNumberFormat="1" applyFont="1" applyFill="1" applyBorder="1" applyAlignment="1">
      <alignment horizontal="center"/>
    </xf>
    <xf numFmtId="5" fontId="9" fillId="2" borderId="0" xfId="0" applyNumberFormat="1" applyFont="1" applyFill="1" applyBorder="1" applyAlignment="1">
      <alignment horizontal="center"/>
    </xf>
    <xf numFmtId="170" fontId="9" fillId="0" borderId="6" xfId="0" applyNumberFormat="1" applyFont="1" applyBorder="1" applyAlignment="1">
      <alignment horizontal="center"/>
    </xf>
    <xf numFmtId="0" fontId="0" fillId="0" borderId="0" xfId="0" applyBorder="1"/>
    <xf numFmtId="0" fontId="0" fillId="0" borderId="12" xfId="0" applyBorder="1"/>
    <xf numFmtId="169" fontId="4" fillId="0" borderId="0" xfId="0" applyNumberFormat="1" applyFont="1" applyBorder="1" applyAlignment="1" applyProtection="1">
      <alignment horizontal="center"/>
    </xf>
    <xf numFmtId="169" fontId="4" fillId="0" borderId="12" xfId="0" applyNumberFormat="1" applyFont="1" applyBorder="1" applyAlignment="1" applyProtection="1">
      <alignment horizontal="center"/>
    </xf>
    <xf numFmtId="169" fontId="0" fillId="0" borderId="2" xfId="0" applyNumberFormat="1" applyBorder="1"/>
    <xf numFmtId="169" fontId="4" fillId="0" borderId="2" xfId="0" applyNumberFormat="1" applyFont="1" applyBorder="1" applyAlignment="1" applyProtection="1">
      <alignment horizontal="center"/>
    </xf>
    <xf numFmtId="169" fontId="4" fillId="0" borderId="3" xfId="0" applyNumberFormat="1" applyFont="1" applyBorder="1" applyAlignment="1" applyProtection="1">
      <alignment horizontal="center"/>
    </xf>
    <xf numFmtId="164" fontId="2" fillId="0" borderId="0" xfId="0" applyNumberFormat="1" applyFont="1" applyBorder="1" applyAlignment="1" applyProtection="1">
      <alignment horizontal="center" shrinkToFit="1"/>
    </xf>
    <xf numFmtId="172" fontId="0" fillId="0" borderId="3" xfId="0" applyNumberFormat="1" applyBorder="1" applyAlignment="1" applyProtection="1">
      <alignment horizontal="center" shrinkToFit="1"/>
    </xf>
    <xf numFmtId="0" fontId="8" fillId="0" borderId="6" xfId="0" applyFont="1" applyBorder="1" applyAlignment="1" applyProtection="1">
      <alignment horizontal="center"/>
    </xf>
    <xf numFmtId="0" fontId="8" fillId="0" borderId="0" xfId="0" applyFont="1" applyAlignment="1">
      <alignment horizontal="center"/>
    </xf>
    <xf numFmtId="169" fontId="5" fillId="0" borderId="3" xfId="0" applyNumberFormat="1" applyFont="1" applyBorder="1" applyAlignment="1" applyProtection="1"/>
    <xf numFmtId="0" fontId="4" fillId="0" borderId="14" xfId="0" applyFont="1" applyBorder="1" applyAlignment="1" applyProtection="1">
      <alignment horizontal="center"/>
    </xf>
    <xf numFmtId="0" fontId="5" fillId="0" borderId="14" xfId="0" applyFont="1" applyBorder="1" applyAlignment="1" applyProtection="1"/>
    <xf numFmtId="0" fontId="0" fillId="0" borderId="14" xfId="0" applyBorder="1"/>
    <xf numFmtId="169" fontId="4" fillId="0" borderId="15" xfId="0" applyNumberFormat="1" applyFont="1" applyBorder="1" applyAlignment="1" applyProtection="1">
      <alignment horizontal="center"/>
    </xf>
    <xf numFmtId="169" fontId="4" fillId="0" borderId="16" xfId="0" applyNumberFormat="1" applyFont="1" applyFill="1" applyBorder="1" applyAlignment="1" applyProtection="1">
      <alignment horizontal="center"/>
    </xf>
    <xf numFmtId="0" fontId="0" fillId="0" borderId="15" xfId="0" applyBorder="1" applyProtection="1"/>
    <xf numFmtId="0" fontId="8" fillId="0" borderId="16" xfId="0" applyFont="1" applyBorder="1" applyAlignment="1" applyProtection="1">
      <alignment horizontal="center"/>
    </xf>
    <xf numFmtId="0" fontId="8" fillId="0" borderId="15" xfId="0" applyFont="1" applyBorder="1" applyAlignment="1" applyProtection="1">
      <alignment horizontal="center"/>
    </xf>
    <xf numFmtId="0" fontId="8" fillId="0" borderId="17" xfId="0" applyFont="1" applyBorder="1" applyAlignment="1" applyProtection="1">
      <alignment horizontal="center"/>
    </xf>
    <xf numFmtId="6" fontId="0" fillId="0" borderId="15" xfId="0" applyNumberFormat="1" applyBorder="1" applyAlignment="1" applyProtection="1">
      <alignment shrinkToFit="1"/>
    </xf>
    <xf numFmtId="172" fontId="0" fillId="0" borderId="16" xfId="0" applyNumberFormat="1" applyBorder="1" applyAlignment="1" applyProtection="1">
      <alignment horizontal="center" shrinkToFit="1"/>
    </xf>
    <xf numFmtId="6" fontId="2" fillId="0" borderId="15" xfId="0" applyNumberFormat="1" applyFont="1" applyBorder="1" applyAlignment="1" applyProtection="1">
      <alignment horizontal="center" shrinkToFit="1"/>
    </xf>
    <xf numFmtId="6" fontId="8" fillId="0" borderId="18" xfId="0" applyNumberFormat="1" applyFont="1" applyBorder="1" applyAlignment="1" applyProtection="1">
      <alignment shrinkToFit="1"/>
    </xf>
    <xf numFmtId="6" fontId="8" fillId="0" borderId="19" xfId="0" applyNumberFormat="1" applyFont="1" applyBorder="1" applyAlignment="1" applyProtection="1">
      <alignment shrinkToFit="1"/>
    </xf>
    <xf numFmtId="6" fontId="8" fillId="0" borderId="20" xfId="0" applyNumberFormat="1" applyFont="1" applyBorder="1" applyAlignment="1" applyProtection="1">
      <alignment shrinkToFit="1"/>
    </xf>
    <xf numFmtId="9" fontId="8" fillId="0" borderId="20" xfId="0" applyNumberFormat="1" applyFont="1" applyBorder="1" applyAlignment="1" applyProtection="1">
      <alignment horizontal="center" shrinkToFit="1"/>
    </xf>
    <xf numFmtId="6" fontId="8" fillId="0" borderId="18" xfId="0" applyNumberFormat="1" applyFont="1" applyBorder="1" applyAlignment="1" applyProtection="1">
      <alignment horizontal="center" shrinkToFit="1"/>
    </xf>
    <xf numFmtId="165" fontId="8" fillId="0" borderId="18" xfId="0" applyNumberFormat="1" applyFont="1" applyBorder="1" applyAlignment="1" applyProtection="1">
      <alignment shrinkToFit="1"/>
    </xf>
    <xf numFmtId="6" fontId="8" fillId="0" borderId="21" xfId="0" applyNumberFormat="1" applyFont="1" applyBorder="1" applyAlignment="1" applyProtection="1">
      <alignment shrinkToFit="1"/>
    </xf>
    <xf numFmtId="0" fontId="2" fillId="0" borderId="0" xfId="0" applyFont="1" applyBorder="1"/>
    <xf numFmtId="0" fontId="8" fillId="0" borderId="0" xfId="0" applyFont="1" applyBorder="1" applyAlignment="1">
      <alignment horizontal="center"/>
    </xf>
    <xf numFmtId="0" fontId="8" fillId="0" borderId="16" xfId="0" applyFont="1" applyFill="1" applyBorder="1" applyAlignment="1" applyProtection="1">
      <alignment horizontal="center"/>
    </xf>
    <xf numFmtId="6" fontId="8" fillId="0" borderId="22" xfId="0" applyNumberFormat="1" applyFont="1" applyBorder="1" applyAlignment="1" applyProtection="1">
      <alignment horizontal="center" shrinkToFit="1"/>
    </xf>
    <xf numFmtId="6" fontId="8" fillId="0" borderId="23" xfId="0" applyNumberFormat="1" applyFont="1" applyBorder="1" applyAlignment="1" applyProtection="1">
      <alignment shrinkToFit="1"/>
    </xf>
    <xf numFmtId="6" fontId="8" fillId="0" borderId="19" xfId="0" applyNumberFormat="1" applyFont="1" applyBorder="1" applyAlignment="1" applyProtection="1">
      <alignment horizontal="center" shrinkToFit="1"/>
    </xf>
    <xf numFmtId="0" fontId="0" fillId="0" borderId="2" xfId="0" applyBorder="1" applyProtection="1"/>
    <xf numFmtId="0" fontId="0" fillId="0" borderId="24" xfId="0" applyBorder="1"/>
    <xf numFmtId="0" fontId="0" fillId="0" borderId="23" xfId="0" applyBorder="1"/>
    <xf numFmtId="6" fontId="8" fillId="0" borderId="20" xfId="0" applyNumberFormat="1" applyFont="1" applyBorder="1" applyAlignment="1" applyProtection="1">
      <alignment horizontal="center" shrinkToFit="1"/>
    </xf>
    <xf numFmtId="172" fontId="2" fillId="0" borderId="2" xfId="0" applyNumberFormat="1" applyFont="1" applyBorder="1" applyAlignment="1" applyProtection="1">
      <alignment horizontal="center" shrinkToFit="1"/>
    </xf>
    <xf numFmtId="172" fontId="2" fillId="0" borderId="0" xfId="0" applyNumberFormat="1" applyFont="1" applyBorder="1" applyAlignment="1" applyProtection="1">
      <alignment horizontal="center" shrinkToFit="1"/>
    </xf>
    <xf numFmtId="167" fontId="2" fillId="0" borderId="0" xfId="0" applyNumberFormat="1" applyFont="1" applyBorder="1" applyAlignment="1">
      <alignment horizontal="center"/>
    </xf>
    <xf numFmtId="172" fontId="8" fillId="0" borderId="18" xfId="0" applyNumberFormat="1" applyFont="1" applyBorder="1" applyAlignment="1" applyProtection="1">
      <alignment horizontal="center" shrinkToFit="1"/>
    </xf>
    <xf numFmtId="171" fontId="9" fillId="0" borderId="6" xfId="0" applyNumberFormat="1" applyFont="1" applyBorder="1" applyAlignment="1">
      <alignment horizontal="center"/>
    </xf>
    <xf numFmtId="5" fontId="2" fillId="0" borderId="0" xfId="0" applyNumberFormat="1" applyFont="1" applyBorder="1" applyAlignment="1">
      <alignment horizontal="center"/>
    </xf>
    <xf numFmtId="0" fontId="8" fillId="0" borderId="8" xfId="0" applyFont="1" applyBorder="1" applyAlignment="1" applyProtection="1">
      <alignment horizontal="center"/>
    </xf>
    <xf numFmtId="0" fontId="8" fillId="0" borderId="5" xfId="0" applyFont="1" applyBorder="1" applyAlignment="1" applyProtection="1">
      <alignment horizontal="center"/>
    </xf>
    <xf numFmtId="0" fontId="7" fillId="0" borderId="0" xfId="0" applyFont="1" applyBorder="1" applyAlignment="1">
      <alignment horizontal="center"/>
    </xf>
    <xf numFmtId="0" fontId="0" fillId="0" borderId="0" xfId="0" applyBorder="1" applyAlignment="1">
      <alignment horizontal="center"/>
    </xf>
    <xf numFmtId="0" fontId="33" fillId="0" borderId="0" xfId="0" applyFont="1" applyBorder="1" applyAlignment="1">
      <alignment horizontal="center"/>
    </xf>
    <xf numFmtId="0" fontId="8" fillId="0" borderId="2" xfId="0" applyFont="1" applyFill="1" applyBorder="1" applyAlignment="1" applyProtection="1">
      <alignment horizontal="center"/>
    </xf>
    <xf numFmtId="0" fontId="0" fillId="0" borderId="12" xfId="0" applyBorder="1" applyProtection="1"/>
    <xf numFmtId="0" fontId="13" fillId="0" borderId="0" xfId="0" applyFont="1" applyAlignment="1"/>
    <xf numFmtId="0" fontId="2" fillId="0" borderId="0" xfId="0" applyFont="1" applyAlignment="1"/>
    <xf numFmtId="0" fontId="2" fillId="0" borderId="0" xfId="0" applyFont="1" applyBorder="1" applyAlignment="1"/>
    <xf numFmtId="165" fontId="8" fillId="0" borderId="19" xfId="0" applyNumberFormat="1" applyFont="1" applyBorder="1" applyAlignment="1" applyProtection="1">
      <alignment horizontal="center" shrinkToFit="1"/>
    </xf>
    <xf numFmtId="172" fontId="9" fillId="2" borderId="0" xfId="2" applyNumberFormat="1" applyFont="1" applyFill="1" applyBorder="1" applyAlignment="1">
      <alignment horizontal="center"/>
    </xf>
    <xf numFmtId="167" fontId="10" fillId="0" borderId="0" xfId="0" applyNumberFormat="1" applyFont="1" applyFill="1" applyBorder="1" applyAlignment="1"/>
    <xf numFmtId="7" fontId="9" fillId="0" borderId="0" xfId="0" applyNumberFormat="1" applyFont="1" applyBorder="1" applyAlignment="1">
      <alignment horizontal="center"/>
    </xf>
    <xf numFmtId="172" fontId="9" fillId="2" borderId="6" xfId="2" applyNumberFormat="1" applyFont="1" applyFill="1" applyBorder="1" applyAlignment="1">
      <alignment horizontal="center"/>
    </xf>
    <xf numFmtId="0" fontId="2" fillId="0" borderId="2" xfId="0" applyFont="1" applyBorder="1" applyAlignment="1"/>
    <xf numFmtId="0" fontId="2" fillId="2" borderId="0" xfId="0" applyFont="1" applyFill="1" applyBorder="1"/>
    <xf numFmtId="0" fontId="2" fillId="0" borderId="3" xfId="0" applyFont="1" applyBorder="1"/>
    <xf numFmtId="0" fontId="2" fillId="2" borderId="0" xfId="0" applyFont="1" applyFill="1" applyBorder="1" applyAlignment="1">
      <alignment horizontal="center"/>
    </xf>
    <xf numFmtId="167" fontId="2" fillId="0" borderId="3" xfId="0" applyNumberFormat="1" applyFont="1" applyBorder="1" applyAlignment="1">
      <alignment horizontal="center"/>
    </xf>
    <xf numFmtId="164" fontId="2" fillId="0" borderId="0" xfId="0" applyNumberFormat="1" applyFont="1" applyBorder="1" applyAlignment="1">
      <alignment horizontal="center"/>
    </xf>
    <xf numFmtId="164" fontId="2" fillId="0" borderId="6" xfId="0" applyNumberFormat="1" applyFont="1" applyBorder="1" applyAlignment="1">
      <alignment horizontal="center"/>
    </xf>
    <xf numFmtId="167" fontId="2" fillId="0" borderId="5" xfId="0" applyNumberFormat="1" applyFont="1" applyBorder="1" applyAlignment="1">
      <alignment horizontal="center"/>
    </xf>
    <xf numFmtId="44" fontId="12" fillId="0" borderId="4" xfId="0" applyNumberFormat="1" applyFont="1" applyBorder="1" applyAlignment="1">
      <alignment horizontal="center"/>
    </xf>
    <xf numFmtId="44" fontId="9" fillId="2" borderId="3" xfId="2" applyFont="1" applyFill="1" applyBorder="1"/>
    <xf numFmtId="44" fontId="9" fillId="2" borderId="3" xfId="2" applyFont="1" applyFill="1" applyBorder="1" applyAlignment="1">
      <alignment horizontal="center"/>
    </xf>
    <xf numFmtId="165" fontId="9" fillId="2" borderId="3" xfId="2" applyNumberFormat="1" applyFont="1" applyFill="1" applyBorder="1"/>
    <xf numFmtId="0" fontId="10" fillId="2" borderId="3" xfId="0" applyFont="1" applyFill="1" applyBorder="1"/>
    <xf numFmtId="0" fontId="9" fillId="2" borderId="3" xfId="0" applyFont="1" applyFill="1" applyBorder="1"/>
    <xf numFmtId="0" fontId="9" fillId="2" borderId="5" xfId="0" applyFont="1" applyFill="1" applyBorder="1"/>
    <xf numFmtId="171" fontId="9" fillId="3" borderId="0" xfId="0" applyNumberFormat="1" applyFont="1" applyFill="1" applyBorder="1" applyAlignment="1">
      <alignment horizontal="center"/>
    </xf>
    <xf numFmtId="0" fontId="9" fillId="0" borderId="0" xfId="0" applyFont="1" applyBorder="1" applyAlignment="1"/>
    <xf numFmtId="44" fontId="24" fillId="0" borderId="1" xfId="0" applyNumberFormat="1" applyFont="1" applyBorder="1" applyAlignment="1">
      <alignment horizontal="center"/>
    </xf>
    <xf numFmtId="0" fontId="9" fillId="5" borderId="0" xfId="0" applyFont="1" applyFill="1"/>
    <xf numFmtId="0" fontId="9" fillId="4" borderId="0" xfId="0" applyFont="1" applyFill="1"/>
    <xf numFmtId="0" fontId="2" fillId="5" borderId="0" xfId="0" applyFont="1" applyFill="1"/>
    <xf numFmtId="0" fontId="0" fillId="5" borderId="0" xfId="0" applyFill="1"/>
    <xf numFmtId="0" fontId="21" fillId="6" borderId="30" xfId="0" applyFont="1" applyFill="1" applyBorder="1" applyAlignment="1"/>
    <xf numFmtId="0" fontId="16" fillId="6" borderId="30" xfId="0" applyFont="1" applyFill="1" applyBorder="1" applyAlignment="1"/>
    <xf numFmtId="170" fontId="9" fillId="7" borderId="13" xfId="0" applyNumberFormat="1" applyFont="1" applyFill="1" applyBorder="1" applyAlignment="1" applyProtection="1">
      <alignment horizontal="center"/>
      <protection locked="0"/>
    </xf>
    <xf numFmtId="171" fontId="9" fillId="7" borderId="13" xfId="0" applyNumberFormat="1" applyFont="1" applyFill="1" applyBorder="1" applyAlignment="1" applyProtection="1">
      <alignment horizontal="center"/>
      <protection locked="0"/>
    </xf>
    <xf numFmtId="9" fontId="9" fillId="7" borderId="13" xfId="0" applyNumberFormat="1" applyFont="1" applyFill="1" applyBorder="1" applyAlignment="1" applyProtection="1">
      <alignment horizontal="center"/>
      <protection locked="0"/>
    </xf>
    <xf numFmtId="167" fontId="9" fillId="7" borderId="13" xfId="2" applyNumberFormat="1" applyFont="1" applyFill="1" applyBorder="1" applyAlignment="1" applyProtection="1">
      <alignment horizontal="center"/>
      <protection locked="0"/>
    </xf>
    <xf numFmtId="0" fontId="2" fillId="7" borderId="9" xfId="0" applyFont="1" applyFill="1" applyBorder="1" applyAlignment="1" applyProtection="1">
      <protection locked="0"/>
    </xf>
    <xf numFmtId="0" fontId="9" fillId="7" borderId="10" xfId="0" applyFont="1" applyFill="1" applyBorder="1" applyAlignment="1" applyProtection="1">
      <protection locked="0"/>
    </xf>
    <xf numFmtId="0" fontId="9" fillId="7" borderId="11" xfId="0" applyFont="1" applyFill="1" applyBorder="1" applyAlignment="1" applyProtection="1">
      <protection locked="0"/>
    </xf>
    <xf numFmtId="37" fontId="9" fillId="7" borderId="13" xfId="1" applyNumberFormat="1" applyFont="1" applyFill="1" applyBorder="1" applyAlignment="1" applyProtection="1">
      <alignment horizontal="center"/>
      <protection locked="0"/>
    </xf>
    <xf numFmtId="169" fontId="9" fillId="7" borderId="13" xfId="0" applyNumberFormat="1" applyFont="1" applyFill="1" applyBorder="1" applyAlignment="1" applyProtection="1">
      <alignment horizontal="center"/>
      <protection locked="0"/>
    </xf>
    <xf numFmtId="38" fontId="9" fillId="7" borderId="13" xfId="0" applyNumberFormat="1" applyFont="1" applyFill="1" applyBorder="1" applyAlignment="1" applyProtection="1">
      <alignment horizontal="center"/>
      <protection locked="0"/>
    </xf>
    <xf numFmtId="167" fontId="9" fillId="7" borderId="13" xfId="0" applyNumberFormat="1" applyFont="1" applyFill="1" applyBorder="1" applyAlignment="1" applyProtection="1">
      <alignment horizontal="center"/>
      <protection locked="0"/>
    </xf>
    <xf numFmtId="5" fontId="9" fillId="7" borderId="13" xfId="2" applyNumberFormat="1" applyFont="1" applyFill="1" applyBorder="1" applyAlignment="1" applyProtection="1">
      <alignment horizontal="center"/>
      <protection locked="0"/>
    </xf>
    <xf numFmtId="5" fontId="9" fillId="7" borderId="13" xfId="0" applyNumberFormat="1" applyFont="1" applyFill="1" applyBorder="1" applyAlignment="1" applyProtection="1">
      <alignment horizontal="center"/>
      <protection locked="0"/>
    </xf>
    <xf numFmtId="9" fontId="9" fillId="7" borderId="13" xfId="4" applyFont="1" applyFill="1" applyBorder="1" applyAlignment="1" applyProtection="1">
      <alignment horizontal="center"/>
      <protection locked="0"/>
    </xf>
    <xf numFmtId="164" fontId="9" fillId="7" borderId="13" xfId="4" applyNumberFormat="1" applyFont="1" applyFill="1" applyBorder="1" applyAlignment="1" applyProtection="1">
      <alignment horizontal="center"/>
      <protection locked="0"/>
    </xf>
    <xf numFmtId="0" fontId="28" fillId="0" borderId="0" xfId="5" applyFont="1" applyAlignment="1" applyProtection="1">
      <alignment wrapText="1"/>
    </xf>
    <xf numFmtId="0" fontId="27" fillId="0" borderId="0" xfId="0" applyFont="1" applyAlignment="1">
      <alignment wrapText="1"/>
    </xf>
    <xf numFmtId="165" fontId="9" fillId="0" borderId="3" xfId="0" applyNumberFormat="1" applyFont="1" applyFill="1" applyBorder="1"/>
    <xf numFmtId="0" fontId="0" fillId="0" borderId="3" xfId="0" applyBorder="1" applyAlignment="1"/>
    <xf numFmtId="164" fontId="9" fillId="0" borderId="5" xfId="4" applyNumberFormat="1" applyFont="1" applyFill="1" applyBorder="1"/>
    <xf numFmtId="0" fontId="28" fillId="0" borderId="0" xfId="5" applyFont="1" applyAlignment="1" applyProtection="1">
      <alignment horizontal="left" wrapText="1"/>
    </xf>
    <xf numFmtId="0" fontId="2" fillId="0" borderId="0" xfId="0" applyFont="1" applyBorder="1" applyAlignment="1"/>
    <xf numFmtId="0" fontId="0" fillId="0" borderId="0" xfId="0" applyAlignment="1"/>
    <xf numFmtId="0" fontId="13" fillId="0" borderId="0" xfId="0" applyFont="1" applyAlignment="1"/>
    <xf numFmtId="0" fontId="13" fillId="0" borderId="7"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23" fillId="0" borderId="0" xfId="0" applyFont="1" applyBorder="1" applyAlignment="1"/>
    <xf numFmtId="0" fontId="23" fillId="0" borderId="0" xfId="0" applyFont="1" applyAlignment="1"/>
    <xf numFmtId="0" fontId="9" fillId="0" borderId="0" xfId="0" applyFont="1" applyAlignment="1"/>
    <xf numFmtId="0" fontId="2" fillId="7" borderId="9" xfId="0" applyFont="1" applyFill="1" applyBorder="1" applyAlignment="1" applyProtection="1">
      <protection locked="0"/>
    </xf>
    <xf numFmtId="0" fontId="9" fillId="7" borderId="10" xfId="0" applyFont="1" applyFill="1" applyBorder="1" applyAlignment="1" applyProtection="1">
      <protection locked="0"/>
    </xf>
    <xf numFmtId="0" fontId="9" fillId="7" borderId="11" xfId="0" applyFont="1" applyFill="1" applyBorder="1" applyAlignment="1" applyProtection="1">
      <protection locked="0"/>
    </xf>
    <xf numFmtId="0" fontId="9" fillId="0" borderId="0" xfId="0" applyFont="1" applyBorder="1" applyAlignment="1"/>
    <xf numFmtId="44" fontId="24" fillId="2" borderId="1" xfId="0" applyNumberFormat="1" applyFont="1" applyFill="1" applyBorder="1" applyAlignment="1">
      <alignment horizontal="center"/>
    </xf>
    <xf numFmtId="44" fontId="24" fillId="0" borderId="1" xfId="0" applyNumberFormat="1" applyFont="1" applyBorder="1" applyAlignment="1">
      <alignment horizontal="center"/>
    </xf>
    <xf numFmtId="0" fontId="23" fillId="0" borderId="0"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10" fillId="0" borderId="0" xfId="0" applyFont="1" applyAlignment="1"/>
    <xf numFmtId="0" fontId="13" fillId="0" borderId="0" xfId="0" applyFont="1" applyFill="1" applyBorder="1" applyAlignment="1"/>
    <xf numFmtId="0" fontId="9" fillId="0" borderId="1" xfId="0" applyFont="1" applyBorder="1" applyAlignment="1">
      <alignment horizontal="center"/>
    </xf>
    <xf numFmtId="0" fontId="2" fillId="0" borderId="0" xfId="0" applyFont="1" applyBorder="1" applyAlignment="1">
      <alignment horizontal="left"/>
    </xf>
    <xf numFmtId="0" fontId="2" fillId="0" borderId="0" xfId="0" applyFont="1" applyAlignment="1"/>
    <xf numFmtId="0" fontId="10" fillId="7" borderId="9" xfId="0" applyFont="1" applyFill="1" applyBorder="1" applyAlignment="1" applyProtection="1">
      <alignment horizontal="center"/>
      <protection locked="0"/>
    </xf>
    <xf numFmtId="0" fontId="9" fillId="7" borderId="10" xfId="0" applyFont="1" applyFill="1" applyBorder="1" applyProtection="1">
      <protection locked="0"/>
    </xf>
    <xf numFmtId="0" fontId="9" fillId="7" borderId="11" xfId="0" applyFont="1" applyFill="1" applyBorder="1" applyProtection="1">
      <protection locked="0"/>
    </xf>
    <xf numFmtId="0" fontId="22" fillId="0" borderId="0" xfId="0" applyFont="1" applyAlignment="1"/>
    <xf numFmtId="0" fontId="18" fillId="0" borderId="0" xfId="3" applyFont="1" applyAlignment="1" applyProtection="1">
      <alignment horizontal="left"/>
    </xf>
    <xf numFmtId="0" fontId="9" fillId="7" borderId="7" xfId="0" applyFont="1" applyFill="1" applyBorder="1" applyAlignment="1" applyProtection="1">
      <alignment horizontal="left" vertical="top" wrapText="1" readingOrder="1"/>
      <protection locked="0"/>
    </xf>
    <xf numFmtId="0" fontId="9" fillId="7" borderId="1" xfId="0" applyFont="1" applyFill="1" applyBorder="1" applyAlignment="1" applyProtection="1">
      <alignment wrapText="1" readingOrder="1"/>
      <protection locked="0"/>
    </xf>
    <xf numFmtId="0" fontId="9" fillId="7" borderId="4" xfId="0" applyFont="1" applyFill="1" applyBorder="1" applyAlignment="1" applyProtection="1">
      <alignment wrapText="1" readingOrder="1"/>
      <protection locked="0"/>
    </xf>
    <xf numFmtId="0" fontId="9" fillId="7" borderId="2" xfId="0" applyFont="1" applyFill="1" applyBorder="1" applyAlignment="1" applyProtection="1">
      <alignment wrapText="1" readingOrder="1"/>
      <protection locked="0"/>
    </xf>
    <xf numFmtId="0" fontId="9" fillId="7" borderId="0" xfId="0" applyFont="1" applyFill="1" applyBorder="1" applyAlignment="1" applyProtection="1">
      <alignment wrapText="1" readingOrder="1"/>
      <protection locked="0"/>
    </xf>
    <xf numFmtId="0" fontId="9" fillId="7" borderId="3" xfId="0" applyFont="1" applyFill="1" applyBorder="1" applyAlignment="1" applyProtection="1">
      <alignment wrapText="1" readingOrder="1"/>
      <protection locked="0"/>
    </xf>
    <xf numFmtId="0" fontId="0" fillId="0" borderId="1" xfId="0" applyBorder="1" applyAlignment="1">
      <alignment horizontal="center"/>
    </xf>
    <xf numFmtId="0" fontId="30" fillId="0" borderId="0" xfId="3" applyFont="1" applyAlignment="1" applyProtection="1">
      <alignment horizontal="left" wrapText="1"/>
    </xf>
    <xf numFmtId="0" fontId="18" fillId="0" borderId="0" xfId="3" applyFont="1" applyAlignment="1" applyProtection="1">
      <alignment horizontal="left" wrapText="1"/>
    </xf>
    <xf numFmtId="0" fontId="9" fillId="7" borderId="9" xfId="0" applyFont="1" applyFill="1" applyBorder="1" applyAlignment="1" applyProtection="1">
      <alignment horizontal="left"/>
    </xf>
    <xf numFmtId="0" fontId="9" fillId="7" borderId="10" xfId="0" applyFont="1" applyFill="1" applyBorder="1" applyAlignment="1" applyProtection="1">
      <alignment horizontal="left"/>
    </xf>
    <xf numFmtId="0" fontId="9" fillId="7" borderId="11" xfId="0" applyFont="1" applyFill="1" applyBorder="1" applyAlignment="1" applyProtection="1">
      <alignment horizontal="left"/>
    </xf>
    <xf numFmtId="0" fontId="9" fillId="0" borderId="0" xfId="0" applyFont="1" applyBorder="1" applyAlignment="1" applyProtection="1">
      <alignment horizontal="left"/>
    </xf>
    <xf numFmtId="0" fontId="10" fillId="7" borderId="9" xfId="0" applyFont="1" applyFill="1" applyBorder="1" applyAlignment="1" applyProtection="1">
      <alignment horizontal="left"/>
      <protection locked="0"/>
    </xf>
    <xf numFmtId="0" fontId="10" fillId="7" borderId="10" xfId="0" applyFont="1" applyFill="1" applyBorder="1" applyAlignment="1" applyProtection="1">
      <protection locked="0"/>
    </xf>
    <xf numFmtId="0" fontId="10" fillId="7" borderId="11" xfId="0" applyFont="1" applyFill="1" applyBorder="1" applyAlignment="1" applyProtection="1">
      <protection locked="0"/>
    </xf>
    <xf numFmtId="0" fontId="2" fillId="0" borderId="0" xfId="0" applyFont="1" applyBorder="1" applyAlignment="1" applyProtection="1">
      <alignment horizontal="left"/>
    </xf>
    <xf numFmtId="0" fontId="4" fillId="0" borderId="25" xfId="0" applyFont="1" applyBorder="1" applyAlignment="1" applyProtection="1">
      <alignment horizontal="center"/>
    </xf>
    <xf numFmtId="0" fontId="4" fillId="0" borderId="26" xfId="0" applyFont="1" applyBorder="1" applyAlignment="1" applyProtection="1">
      <alignment horizontal="center"/>
    </xf>
    <xf numFmtId="0" fontId="5" fillId="0" borderId="25" xfId="0" applyFont="1" applyBorder="1" applyAlignment="1" applyProtection="1"/>
    <xf numFmtId="0" fontId="4" fillId="0" borderId="27" xfId="0" applyFont="1" applyBorder="1" applyAlignment="1" applyProtection="1">
      <alignment horizontal="center"/>
    </xf>
    <xf numFmtId="0" fontId="4" fillId="0" borderId="0" xfId="0" applyFont="1" applyBorder="1" applyAlignment="1" applyProtection="1">
      <alignment horizontal="center"/>
    </xf>
    <xf numFmtId="0" fontId="6" fillId="0" borderId="0" xfId="0" applyFont="1" applyBorder="1" applyAlignment="1" applyProtection="1">
      <alignment horizontal="center"/>
    </xf>
    <xf numFmtId="0" fontId="7" fillId="0" borderId="0" xfId="0" applyFont="1" applyBorder="1" applyAlignment="1"/>
    <xf numFmtId="0" fontId="4" fillId="0" borderId="28" xfId="0" applyFont="1" applyBorder="1" applyAlignment="1" applyProtection="1">
      <alignment horizontal="center"/>
    </xf>
    <xf numFmtId="0" fontId="4" fillId="0" borderId="29" xfId="0" applyFont="1" applyBorder="1" applyAlignment="1" applyProtection="1">
      <alignment horizontal="center"/>
    </xf>
    <xf numFmtId="0" fontId="33" fillId="0" borderId="0" xfId="0" applyFont="1" applyBorder="1" applyAlignment="1">
      <alignment horizontal="center"/>
    </xf>
    <xf numFmtId="0" fontId="0" fillId="0" borderId="27" xfId="0" applyBorder="1" applyAlignment="1">
      <alignment horizontal="center"/>
    </xf>
    <xf numFmtId="0" fontId="0" fillId="0" borderId="0" xfId="0" applyBorder="1" applyAlignment="1"/>
    <xf numFmtId="0" fontId="38" fillId="0" borderId="2" xfId="0" applyFont="1" applyBorder="1"/>
    <xf numFmtId="0" fontId="38" fillId="0" borderId="0" xfId="0" applyFont="1"/>
    <xf numFmtId="0" fontId="38" fillId="0" borderId="0" xfId="0" applyFont="1" applyBorder="1"/>
    <xf numFmtId="0" fontId="38" fillId="0" borderId="0" xfId="0" applyFont="1" applyAlignment="1"/>
    <xf numFmtId="0" fontId="38" fillId="0" borderId="0" xfId="0" applyFont="1" applyBorder="1" applyAlignment="1"/>
    <xf numFmtId="0" fontId="38" fillId="3" borderId="0" xfId="0" applyFont="1" applyFill="1" applyBorder="1"/>
    <xf numFmtId="165" fontId="38" fillId="3" borderId="0" xfId="0" applyNumberFormat="1" applyFont="1" applyFill="1" applyBorder="1"/>
    <xf numFmtId="164" fontId="38" fillId="0" borderId="0" xfId="4" applyNumberFormat="1" applyFont="1" applyFill="1" applyBorder="1"/>
  </cellXfs>
  <cellStyles count="18">
    <cellStyle name="Comma" xfId="1" builtinId="3"/>
    <cellStyle name="Comma 2" xfId="10"/>
    <cellStyle name="Currency" xfId="2" builtinId="4"/>
    <cellStyle name="Currency 2" xfId="6"/>
    <cellStyle name="Hyperlink" xfId="3" builtinId="8"/>
    <cellStyle name="Hyperlink 2" xfId="17"/>
    <cellStyle name="Hyperlink 3" xfId="16"/>
    <cellStyle name="Hyperlink 4" xfId="14"/>
    <cellStyle name="Normal" xfId="0" builtinId="0"/>
    <cellStyle name="Normal 2" xfId="8"/>
    <cellStyle name="Normal 2 2" xfId="12"/>
    <cellStyle name="Normal 3" xfId="9"/>
    <cellStyle name="Normal 4" xfId="13"/>
    <cellStyle name="Normal 5" xfId="11"/>
    <cellStyle name="Normal 6" xfId="15"/>
    <cellStyle name="Normal 7" xfId="5"/>
    <cellStyle name="Percent" xfId="4" builtinId="5"/>
    <cellStyle name="Percent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990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267418</xdr:colOff>
      <xdr:row>114</xdr:row>
      <xdr:rowOff>69018</xdr:rowOff>
    </xdr:from>
    <xdr:to>
      <xdr:col>16</xdr:col>
      <xdr:colOff>8626</xdr:colOff>
      <xdr:row>117</xdr:row>
      <xdr:rowOff>78479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98807" y="19426693"/>
          <a:ext cx="2743200" cy="50116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extension.iastate.edu/agdm/wholefarm/html/c2-90.html" TargetMode="External"/><Relationship Id="rId7" Type="http://schemas.openxmlformats.org/officeDocument/2006/relationships/drawing" Target="../drawings/drawing1.xml"/><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printerSettings" Target="../printerSettings/printerSettings1.bin"/><Relationship Id="rId5" Type="http://schemas.openxmlformats.org/officeDocument/2006/relationships/hyperlink" Target="mailto:dhof@iastate.edu?subject=AgDM%20Tiling%20Spreadsheet" TargetMode="External"/><Relationship Id="rId4" Type="http://schemas.openxmlformats.org/officeDocument/2006/relationships/hyperlink" Target="mailto:wedwards@iastate.edu?subject=AgDM%20Spreadsheet"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31"/>
  <sheetViews>
    <sheetView showGridLines="0" tabSelected="1" zoomScaleNormal="100" workbookViewId="0"/>
  </sheetViews>
  <sheetFormatPr defaultColWidth="8.88671875" defaultRowHeight="13.2"/>
  <cols>
    <col min="1" max="1" width="1.6640625" style="258" customWidth="1"/>
    <col min="2" max="2" width="1.6640625" style="3" customWidth="1"/>
    <col min="3" max="6" width="2.6640625" style="3" customWidth="1"/>
    <col min="7" max="7" width="10.6640625" style="3" customWidth="1"/>
    <col min="8" max="8" width="11.6640625" style="3" customWidth="1"/>
    <col min="9" max="9" width="7.44140625" style="3" customWidth="1"/>
    <col min="10" max="10" width="1.88671875" style="3" customWidth="1"/>
    <col min="11" max="11" width="12.6640625" style="3" customWidth="1"/>
    <col min="12" max="12" width="1.88671875" style="3" customWidth="1"/>
    <col min="13" max="13" width="12.6640625" style="3" customWidth="1"/>
    <col min="14" max="14" width="1.88671875" style="3" customWidth="1"/>
    <col min="15" max="15" width="12.6640625" style="3" customWidth="1"/>
    <col min="16" max="16" width="1.88671875" style="3" customWidth="1"/>
    <col min="17" max="17" width="12.6640625" style="3" customWidth="1"/>
    <col min="18" max="18" width="1.88671875" style="3" customWidth="1"/>
    <col min="19" max="19" width="12.6640625" style="3" customWidth="1"/>
    <col min="20" max="20" width="1.88671875" style="3" customWidth="1"/>
    <col min="21" max="16384" width="8.88671875" style="3"/>
  </cols>
  <sheetData>
    <row r="1" spans="1:19" s="261" customFormat="1" ht="18" thickBot="1">
      <c r="C1" s="262" t="s">
        <v>20</v>
      </c>
    </row>
    <row r="2" spans="1:19" ht="14.4" thickTop="1">
      <c r="A2" s="257"/>
      <c r="B2" s="38"/>
      <c r="C2" s="39" t="s">
        <v>83</v>
      </c>
      <c r="D2" s="40"/>
    </row>
    <row r="3" spans="1:19" ht="12.75" customHeight="1">
      <c r="A3" s="257"/>
      <c r="B3" s="38"/>
      <c r="C3" s="319" t="s">
        <v>92</v>
      </c>
      <c r="D3" s="320"/>
      <c r="E3" s="320"/>
      <c r="F3" s="320"/>
      <c r="G3" s="320"/>
      <c r="H3" s="320"/>
      <c r="I3" s="320"/>
      <c r="J3" s="320"/>
      <c r="K3" s="320"/>
      <c r="L3" s="320"/>
      <c r="M3" s="320"/>
      <c r="N3" s="320"/>
      <c r="O3" s="320"/>
      <c r="P3" s="320"/>
      <c r="Q3" s="320"/>
    </row>
    <row r="4" spans="1:19">
      <c r="A4" s="257"/>
      <c r="B4" s="38"/>
    </row>
    <row r="5" spans="1:19">
      <c r="A5" s="257"/>
      <c r="B5" s="38"/>
      <c r="C5" s="324" t="s">
        <v>84</v>
      </c>
      <c r="D5" s="324"/>
      <c r="E5" s="324"/>
      <c r="F5" s="324"/>
      <c r="G5" s="324"/>
      <c r="H5" s="324"/>
      <c r="I5" s="324"/>
      <c r="J5" s="324"/>
      <c r="K5" s="324"/>
    </row>
    <row r="6" spans="1:19">
      <c r="A6" s="257"/>
      <c r="B6" s="38"/>
      <c r="C6" s="321" t="s">
        <v>85</v>
      </c>
      <c r="D6" s="322"/>
      <c r="E6" s="322"/>
      <c r="F6" s="322"/>
      <c r="G6" s="322"/>
      <c r="H6" s="322"/>
      <c r="I6" s="323"/>
    </row>
    <row r="7" spans="1:19">
      <c r="A7" s="257"/>
      <c r="B7" s="38"/>
    </row>
    <row r="8" spans="1:19">
      <c r="A8" s="257"/>
      <c r="B8" s="38"/>
      <c r="C8" s="310" t="s">
        <v>79</v>
      </c>
      <c r="D8" s="310"/>
      <c r="E8" s="310"/>
      <c r="F8" s="310"/>
      <c r="G8" s="310"/>
      <c r="H8" s="310"/>
      <c r="I8" s="292"/>
      <c r="J8" s="292"/>
      <c r="K8" s="292"/>
      <c r="L8" s="292"/>
      <c r="M8" s="292"/>
      <c r="N8" s="4"/>
      <c r="O8" s="4"/>
      <c r="P8" s="4"/>
      <c r="Q8" s="4"/>
      <c r="R8" s="4"/>
      <c r="S8" s="7"/>
    </row>
    <row r="9" spans="1:19">
      <c r="A9" s="257"/>
      <c r="B9" s="38"/>
      <c r="C9" s="41"/>
      <c r="D9" s="41"/>
      <c r="E9" s="41"/>
      <c r="F9" s="41"/>
      <c r="G9" s="41"/>
      <c r="H9" s="41"/>
      <c r="I9" s="42"/>
      <c r="J9" s="42"/>
      <c r="K9" s="42"/>
      <c r="L9" s="42"/>
      <c r="M9" s="4"/>
      <c r="N9" s="4"/>
      <c r="O9" s="4"/>
      <c r="P9" s="4"/>
      <c r="Q9" s="4"/>
      <c r="R9" s="43"/>
      <c r="S9" s="7"/>
    </row>
    <row r="10" spans="1:19">
      <c r="A10" s="257"/>
      <c r="B10" s="38"/>
      <c r="D10" s="299" t="s">
        <v>24</v>
      </c>
      <c r="E10" s="292"/>
      <c r="F10" s="292"/>
      <c r="G10" s="292"/>
      <c r="H10" s="292"/>
      <c r="I10" s="292"/>
      <c r="J10" s="45"/>
      <c r="K10" s="46"/>
      <c r="L10" s="47"/>
      <c r="M10" s="48"/>
      <c r="N10" s="48"/>
      <c r="O10" s="48"/>
      <c r="P10" s="48"/>
      <c r="Q10" s="48"/>
      <c r="R10" s="49"/>
      <c r="S10" s="7"/>
    </row>
    <row r="11" spans="1:19">
      <c r="A11" s="257"/>
      <c r="B11" s="38"/>
      <c r="E11" s="300" t="s">
        <v>26</v>
      </c>
      <c r="F11" s="285"/>
      <c r="G11" s="285"/>
      <c r="H11" s="42"/>
      <c r="I11" s="42"/>
      <c r="J11" s="51"/>
      <c r="K11" s="307"/>
      <c r="L11" s="308"/>
      <c r="M11" s="308"/>
      <c r="N11" s="308"/>
      <c r="O11" s="308"/>
      <c r="P11" s="308"/>
      <c r="Q11" s="309"/>
      <c r="R11" s="52"/>
      <c r="S11" s="24"/>
    </row>
    <row r="12" spans="1:19">
      <c r="A12" s="257"/>
      <c r="B12" s="38"/>
      <c r="E12" s="300" t="s">
        <v>27</v>
      </c>
      <c r="F12" s="285"/>
      <c r="G12" s="285"/>
      <c r="H12" s="42"/>
      <c r="I12" s="42"/>
      <c r="J12" s="51"/>
      <c r="K12" s="307"/>
      <c r="L12" s="308"/>
      <c r="M12" s="308"/>
      <c r="N12" s="308"/>
      <c r="O12" s="308"/>
      <c r="P12" s="308"/>
      <c r="Q12" s="309"/>
      <c r="R12" s="53"/>
      <c r="S12" s="54"/>
    </row>
    <row r="13" spans="1:19">
      <c r="A13" s="257"/>
      <c r="B13" s="38"/>
      <c r="E13" s="300" t="s">
        <v>28</v>
      </c>
      <c r="F13" s="285"/>
      <c r="G13" s="285"/>
      <c r="H13" s="42"/>
      <c r="J13" s="51"/>
      <c r="K13" s="312"/>
      <c r="L13" s="313"/>
      <c r="M13" s="313"/>
      <c r="N13" s="313"/>
      <c r="O13" s="313"/>
      <c r="P13" s="313"/>
      <c r="Q13" s="314"/>
      <c r="R13" s="55"/>
      <c r="S13" s="56"/>
    </row>
    <row r="14" spans="1:19">
      <c r="A14" s="257"/>
      <c r="B14" s="38"/>
      <c r="G14" s="50"/>
      <c r="H14" s="43"/>
      <c r="I14" s="43"/>
      <c r="J14" s="51"/>
      <c r="K14" s="315"/>
      <c r="L14" s="316"/>
      <c r="M14" s="316"/>
      <c r="N14" s="316"/>
      <c r="O14" s="316"/>
      <c r="P14" s="316"/>
      <c r="Q14" s="317"/>
      <c r="R14" s="55"/>
      <c r="S14" s="56"/>
    </row>
    <row r="15" spans="1:19">
      <c r="A15" s="257"/>
      <c r="B15" s="38"/>
      <c r="E15" s="300" t="s">
        <v>29</v>
      </c>
      <c r="F15" s="300"/>
      <c r="G15" s="300"/>
      <c r="J15" s="51"/>
      <c r="K15" s="263">
        <v>80</v>
      </c>
      <c r="L15" s="45"/>
      <c r="M15" s="46" t="s">
        <v>23</v>
      </c>
      <c r="N15" s="57"/>
      <c r="O15" s="57"/>
      <c r="P15" s="48"/>
      <c r="Q15" s="48"/>
      <c r="R15" s="58"/>
      <c r="S15" s="7"/>
    </row>
    <row r="16" spans="1:19">
      <c r="A16" s="257"/>
      <c r="B16" s="38"/>
      <c r="E16" s="305" t="s">
        <v>117</v>
      </c>
      <c r="F16" s="292"/>
      <c r="G16" s="292"/>
      <c r="H16" s="292"/>
      <c r="J16" s="51"/>
      <c r="K16" s="263">
        <v>75</v>
      </c>
      <c r="L16" s="50"/>
      <c r="M16" s="50" t="s">
        <v>23</v>
      </c>
      <c r="N16" s="7"/>
      <c r="O16" s="7"/>
      <c r="P16" s="26"/>
      <c r="Q16" s="26"/>
      <c r="R16" s="58"/>
      <c r="S16" s="7"/>
    </row>
    <row r="17" spans="1:21">
      <c r="A17" s="257"/>
      <c r="B17" s="38"/>
      <c r="E17" s="300" t="s">
        <v>30</v>
      </c>
      <c r="F17" s="292"/>
      <c r="G17" s="292"/>
      <c r="H17" s="292"/>
      <c r="J17" s="51"/>
      <c r="K17" s="263">
        <v>50</v>
      </c>
      <c r="L17" s="50"/>
      <c r="M17" s="50" t="s">
        <v>23</v>
      </c>
      <c r="N17" s="7"/>
      <c r="O17" s="7"/>
      <c r="P17" s="26"/>
      <c r="Q17" s="26"/>
      <c r="R17" s="58"/>
      <c r="S17" s="7"/>
    </row>
    <row r="18" spans="1:21">
      <c r="A18" s="257"/>
      <c r="B18" s="38"/>
      <c r="E18" s="50"/>
      <c r="F18" s="42"/>
      <c r="G18" s="42"/>
      <c r="H18" s="42"/>
      <c r="J18" s="59"/>
      <c r="K18" s="60"/>
      <c r="L18" s="61"/>
      <c r="M18" s="61"/>
      <c r="N18" s="62"/>
      <c r="O18" s="62"/>
      <c r="P18" s="63"/>
      <c r="Q18" s="63"/>
      <c r="R18" s="64"/>
      <c r="S18" s="7"/>
    </row>
    <row r="19" spans="1:21">
      <c r="A19" s="257"/>
      <c r="B19" s="38"/>
      <c r="E19" s="50"/>
      <c r="F19" s="42"/>
      <c r="G19" s="42"/>
      <c r="H19" s="42"/>
      <c r="J19" s="50"/>
      <c r="K19" s="65"/>
      <c r="L19" s="50"/>
      <c r="M19" s="50"/>
      <c r="N19" s="7"/>
      <c r="O19" s="7"/>
      <c r="P19" s="26"/>
      <c r="Q19" s="26"/>
      <c r="R19" s="26"/>
      <c r="S19" s="7"/>
    </row>
    <row r="20" spans="1:21">
      <c r="A20" s="257"/>
      <c r="B20" s="38"/>
      <c r="E20" s="50"/>
      <c r="F20" s="42"/>
      <c r="G20" s="42"/>
      <c r="H20" s="42"/>
      <c r="J20" s="50"/>
      <c r="K20" s="65"/>
      <c r="L20" s="43"/>
      <c r="M20" s="43"/>
      <c r="P20" s="4"/>
      <c r="Q20" s="4"/>
      <c r="R20" s="4"/>
      <c r="S20" s="7"/>
    </row>
    <row r="21" spans="1:21" ht="16.8">
      <c r="A21" s="257"/>
      <c r="B21" s="38"/>
      <c r="C21" s="310" t="s">
        <v>78</v>
      </c>
      <c r="D21" s="285"/>
      <c r="E21" s="285"/>
      <c r="F21" s="285"/>
      <c r="G21" s="285"/>
      <c r="H21" s="42"/>
      <c r="J21" s="45"/>
      <c r="K21" s="297" t="s">
        <v>77</v>
      </c>
      <c r="L21" s="298"/>
      <c r="M21" s="298"/>
      <c r="N21" s="298"/>
      <c r="O21" s="298"/>
      <c r="P21" s="298"/>
      <c r="Q21" s="298"/>
      <c r="R21" s="66"/>
      <c r="S21" s="7"/>
    </row>
    <row r="22" spans="1:21">
      <c r="A22" s="257"/>
      <c r="B22" s="38"/>
      <c r="G22" s="50"/>
      <c r="H22" s="50"/>
      <c r="I22" s="50"/>
      <c r="J22" s="51"/>
      <c r="K22" s="26" t="s">
        <v>68</v>
      </c>
      <c r="L22" s="50"/>
      <c r="M22" s="67" t="s">
        <v>70</v>
      </c>
      <c r="N22" s="50"/>
      <c r="O22" s="26" t="s">
        <v>72</v>
      </c>
      <c r="P22" s="26"/>
      <c r="Q22" s="26"/>
      <c r="R22" s="58"/>
      <c r="S22" s="7"/>
    </row>
    <row r="23" spans="1:21">
      <c r="A23" s="257"/>
      <c r="B23" s="38"/>
      <c r="D23" s="299" t="s">
        <v>25</v>
      </c>
      <c r="E23" s="292"/>
      <c r="F23" s="292"/>
      <c r="G23" s="292"/>
      <c r="H23" s="292"/>
      <c r="I23" s="292"/>
      <c r="J23" s="51"/>
      <c r="K23" s="26" t="s">
        <v>69</v>
      </c>
      <c r="L23" s="26"/>
      <c r="M23" s="26" t="s">
        <v>71</v>
      </c>
      <c r="N23" s="26"/>
      <c r="O23" s="26" t="s">
        <v>73</v>
      </c>
      <c r="P23" s="7"/>
      <c r="Q23" s="26" t="s">
        <v>14</v>
      </c>
      <c r="R23" s="58"/>
      <c r="S23" s="7"/>
    </row>
    <row r="24" spans="1:21">
      <c r="A24" s="257"/>
      <c r="B24" s="38"/>
      <c r="E24" s="300" t="s">
        <v>64</v>
      </c>
      <c r="F24" s="285"/>
      <c r="G24" s="285"/>
      <c r="H24" s="285"/>
      <c r="I24" s="42"/>
      <c r="J24" s="59"/>
      <c r="K24" s="264">
        <v>15</v>
      </c>
      <c r="L24" s="68"/>
      <c r="M24" s="264">
        <v>18</v>
      </c>
      <c r="N24" s="68"/>
      <c r="O24" s="264">
        <v>17</v>
      </c>
      <c r="P24" s="63"/>
      <c r="Q24" s="222">
        <f>SUM(K24:O24)</f>
        <v>50</v>
      </c>
      <c r="R24" s="64"/>
      <c r="S24" s="7"/>
    </row>
    <row r="25" spans="1:21">
      <c r="A25" s="257"/>
      <c r="B25" s="38"/>
      <c r="E25" s="50"/>
      <c r="F25" s="2"/>
      <c r="G25" s="2"/>
      <c r="H25" s="2"/>
      <c r="I25" s="42"/>
      <c r="J25" s="50"/>
      <c r="K25" s="254"/>
      <c r="L25" s="254"/>
      <c r="M25" s="254"/>
      <c r="N25" s="254"/>
      <c r="O25" s="254"/>
      <c r="P25" s="26"/>
      <c r="Q25" s="169"/>
      <c r="R25" s="26"/>
      <c r="S25" s="7"/>
    </row>
    <row r="26" spans="1:21">
      <c r="A26" s="257"/>
      <c r="B26" s="38"/>
      <c r="E26" s="50"/>
      <c r="F26" s="50"/>
      <c r="G26" s="42"/>
      <c r="H26" s="42"/>
      <c r="I26" s="42"/>
      <c r="J26" s="50"/>
      <c r="K26" s="20"/>
      <c r="L26" s="69"/>
      <c r="M26" s="20"/>
      <c r="N26" s="70"/>
      <c r="O26" s="20"/>
      <c r="P26" s="7"/>
      <c r="Q26" s="27"/>
      <c r="R26" s="26"/>
      <c r="S26" s="7"/>
    </row>
    <row r="27" spans="1:21" ht="16.8">
      <c r="A27" s="257"/>
      <c r="B27" s="38"/>
      <c r="C27" s="286" t="s">
        <v>124</v>
      </c>
      <c r="D27" s="285"/>
      <c r="E27" s="285"/>
      <c r="F27" s="285"/>
      <c r="G27" s="285"/>
      <c r="H27" s="42"/>
      <c r="I27" s="42"/>
      <c r="J27" s="45"/>
      <c r="K27" s="297" t="s">
        <v>76</v>
      </c>
      <c r="L27" s="298"/>
      <c r="M27" s="298"/>
      <c r="N27" s="298"/>
      <c r="O27" s="298"/>
      <c r="P27" s="298"/>
      <c r="Q27" s="298"/>
      <c r="R27" s="66"/>
      <c r="S27" s="7"/>
    </row>
    <row r="28" spans="1:21">
      <c r="A28" s="257"/>
      <c r="B28" s="38"/>
      <c r="D28" s="299"/>
      <c r="E28" s="292"/>
      <c r="F28" s="292"/>
      <c r="G28" s="292"/>
      <c r="H28" s="292"/>
      <c r="I28" s="292"/>
      <c r="J28" s="51"/>
      <c r="K28" s="26" t="s">
        <v>68</v>
      </c>
      <c r="L28" s="7"/>
      <c r="M28" s="67" t="s">
        <v>70</v>
      </c>
      <c r="N28" s="7"/>
      <c r="O28" s="26" t="s">
        <v>72</v>
      </c>
      <c r="P28" s="7"/>
      <c r="Q28" s="26" t="s">
        <v>66</v>
      </c>
      <c r="R28" s="71"/>
      <c r="S28" s="43"/>
      <c r="T28" s="43"/>
      <c r="U28" s="43"/>
    </row>
    <row r="29" spans="1:21">
      <c r="A29" s="257"/>
      <c r="B29" s="38"/>
      <c r="D29" s="44"/>
      <c r="E29" s="302" t="s">
        <v>86</v>
      </c>
      <c r="F29" s="302"/>
      <c r="G29" s="302"/>
      <c r="H29" s="292"/>
      <c r="I29" s="42"/>
      <c r="J29" s="51"/>
      <c r="K29" s="26" t="s">
        <v>69</v>
      </c>
      <c r="L29" s="26"/>
      <c r="M29" s="26" t="s">
        <v>71</v>
      </c>
      <c r="N29" s="26"/>
      <c r="O29" s="26" t="s">
        <v>73</v>
      </c>
      <c r="P29" s="7"/>
      <c r="Q29" s="26" t="s">
        <v>50</v>
      </c>
      <c r="R29" s="58"/>
      <c r="S29" s="7"/>
    </row>
    <row r="30" spans="1:21">
      <c r="A30" s="257"/>
      <c r="B30" s="38"/>
      <c r="F30" s="300" t="s">
        <v>80</v>
      </c>
      <c r="G30" s="292"/>
      <c r="H30" s="292"/>
      <c r="I30" s="42"/>
      <c r="J30" s="51"/>
      <c r="K30" s="264">
        <v>126</v>
      </c>
      <c r="L30" s="70"/>
      <c r="M30" s="264">
        <v>150</v>
      </c>
      <c r="N30" s="70"/>
      <c r="O30" s="264">
        <v>168</v>
      </c>
      <c r="P30" s="26"/>
      <c r="Q30" s="67">
        <f>((K$24*K30)+(M$24*M30)+(O$24*O30))/Q$24</f>
        <v>148.91999999999999</v>
      </c>
      <c r="R30" s="58"/>
      <c r="S30" s="7"/>
    </row>
    <row r="31" spans="1:21">
      <c r="A31" s="257"/>
      <c r="B31" s="38"/>
      <c r="E31" s="50" t="s">
        <v>8</v>
      </c>
      <c r="F31" s="300" t="s">
        <v>81</v>
      </c>
      <c r="G31" s="292"/>
      <c r="H31" s="292"/>
      <c r="I31" s="42"/>
      <c r="J31" s="51"/>
      <c r="K31" s="264">
        <v>180</v>
      </c>
      <c r="L31" s="70"/>
      <c r="M31" s="264">
        <v>180</v>
      </c>
      <c r="N31" s="70"/>
      <c r="O31" s="264">
        <v>180</v>
      </c>
      <c r="P31" s="26"/>
      <c r="Q31" s="67">
        <f>((K$24*K31)+(M$24*M31)+(O$24*O31))/Q$24</f>
        <v>180</v>
      </c>
      <c r="R31" s="58"/>
      <c r="S31" s="7"/>
    </row>
    <row r="32" spans="1:21">
      <c r="A32" s="257"/>
      <c r="B32" s="38"/>
      <c r="F32" s="300" t="s">
        <v>65</v>
      </c>
      <c r="G32" s="292"/>
      <c r="H32" s="292"/>
      <c r="I32" s="42"/>
      <c r="J32" s="51"/>
      <c r="K32" s="70">
        <f>K31-K30</f>
        <v>54</v>
      </c>
      <c r="L32" s="70" t="s">
        <v>8</v>
      </c>
      <c r="M32" s="70">
        <f>M31-M30</f>
        <v>30</v>
      </c>
      <c r="N32" s="70" t="s">
        <v>8</v>
      </c>
      <c r="O32" s="70">
        <f>O31-O30</f>
        <v>12</v>
      </c>
      <c r="P32" s="26"/>
      <c r="Q32" s="67">
        <f>((K$24*K32)+(M$24*M32)+(O$24*O32))/Q$24</f>
        <v>31.08</v>
      </c>
      <c r="R32" s="58"/>
      <c r="S32" s="7"/>
    </row>
    <row r="33" spans="1:20">
      <c r="A33" s="257"/>
      <c r="B33" s="38"/>
      <c r="E33" s="301" t="s">
        <v>87</v>
      </c>
      <c r="F33" s="302"/>
      <c r="G33" s="302"/>
      <c r="H33" s="292"/>
      <c r="I33" s="42"/>
      <c r="J33" s="51"/>
      <c r="K33" s="70"/>
      <c r="L33" s="70"/>
      <c r="M33" s="70"/>
      <c r="N33" s="70"/>
      <c r="O33" s="70"/>
      <c r="P33" s="26"/>
      <c r="Q33" s="67" t="s">
        <v>8</v>
      </c>
      <c r="R33" s="58"/>
      <c r="S33" s="7"/>
    </row>
    <row r="34" spans="1:20">
      <c r="A34" s="257"/>
      <c r="B34" s="38"/>
      <c r="F34" s="300" t="s">
        <v>80</v>
      </c>
      <c r="G34" s="292"/>
      <c r="H34" s="292"/>
      <c r="I34" s="42"/>
      <c r="J34" s="51"/>
      <c r="K34" s="264">
        <v>32</v>
      </c>
      <c r="L34" s="70"/>
      <c r="M34" s="264">
        <v>38</v>
      </c>
      <c r="N34" s="70"/>
      <c r="O34" s="264">
        <v>45</v>
      </c>
      <c r="P34" s="26"/>
      <c r="Q34" s="67">
        <f>((K$24*K34)+(M$24*M34)+(O$24*O34))/Q$24</f>
        <v>38.58</v>
      </c>
      <c r="R34" s="58"/>
      <c r="S34" s="7"/>
    </row>
    <row r="35" spans="1:20">
      <c r="F35" s="300" t="s">
        <v>81</v>
      </c>
      <c r="G35" s="292"/>
      <c r="H35" s="292"/>
      <c r="I35" s="42"/>
      <c r="J35" s="51"/>
      <c r="K35" s="264">
        <v>50</v>
      </c>
      <c r="L35" s="70"/>
      <c r="M35" s="264">
        <v>50</v>
      </c>
      <c r="N35" s="70"/>
      <c r="O35" s="264">
        <v>50</v>
      </c>
      <c r="P35" s="26"/>
      <c r="Q35" s="67">
        <f>((K$24*K35)+(M$24*M35)+(O$24*O35))/Q$24</f>
        <v>50</v>
      </c>
      <c r="R35" s="58"/>
      <c r="S35" s="7"/>
    </row>
    <row r="36" spans="1:20">
      <c r="E36" s="50" t="s">
        <v>8</v>
      </c>
      <c r="F36" s="292" t="s">
        <v>65</v>
      </c>
      <c r="G36" s="292"/>
      <c r="H36" s="292"/>
      <c r="I36" s="42"/>
      <c r="J36" s="51"/>
      <c r="K36" s="70">
        <f>K35-K34</f>
        <v>18</v>
      </c>
      <c r="L36" s="70" t="s">
        <v>8</v>
      </c>
      <c r="M36" s="70">
        <f>M35-M34</f>
        <v>12</v>
      </c>
      <c r="N36" s="70" t="s">
        <v>8</v>
      </c>
      <c r="O36" s="70">
        <f>O35-O34</f>
        <v>5</v>
      </c>
      <c r="P36" s="26"/>
      <c r="Q36" s="67">
        <f>((K$24*K36)+(M$24*M36)+(O$24*O36))/Q$24</f>
        <v>11.42</v>
      </c>
      <c r="R36" s="58"/>
      <c r="S36" s="7"/>
    </row>
    <row r="37" spans="1:20">
      <c r="E37" s="325" t="s">
        <v>60</v>
      </c>
      <c r="F37" s="326"/>
      <c r="G37" s="327"/>
      <c r="H37" s="43" t="s">
        <v>82</v>
      </c>
      <c r="I37" s="42"/>
      <c r="J37" s="51"/>
      <c r="K37" s="26"/>
      <c r="L37" s="26"/>
      <c r="M37" s="26"/>
      <c r="N37" s="26"/>
      <c r="O37" s="26"/>
      <c r="P37" s="26"/>
      <c r="Q37" s="67" t="s">
        <v>8</v>
      </c>
      <c r="R37" s="58"/>
      <c r="S37" s="7"/>
    </row>
    <row r="38" spans="1:20">
      <c r="E38" s="72"/>
      <c r="F38" s="300" t="s">
        <v>80</v>
      </c>
      <c r="G38" s="292"/>
      <c r="H38" s="292"/>
      <c r="I38" s="42"/>
      <c r="J38" s="51"/>
      <c r="K38" s="264">
        <v>0</v>
      </c>
      <c r="L38" s="70"/>
      <c r="M38" s="264">
        <v>0</v>
      </c>
      <c r="N38" s="70"/>
      <c r="O38" s="264">
        <v>0</v>
      </c>
      <c r="P38" s="26"/>
      <c r="Q38" s="67">
        <f>((K$24*K38)+(M$24*M38)+(O$24*O38))/Q$24</f>
        <v>0</v>
      </c>
      <c r="R38" s="58"/>
      <c r="S38" s="7"/>
    </row>
    <row r="39" spans="1:20">
      <c r="E39" s="72"/>
      <c r="F39" s="300" t="s">
        <v>81</v>
      </c>
      <c r="G39" s="292"/>
      <c r="H39" s="292"/>
      <c r="I39" s="43"/>
      <c r="J39" s="51"/>
      <c r="K39" s="264">
        <v>0</v>
      </c>
      <c r="L39" s="70"/>
      <c r="M39" s="264">
        <v>0</v>
      </c>
      <c r="N39" s="70"/>
      <c r="O39" s="264">
        <v>0</v>
      </c>
      <c r="P39" s="26"/>
      <c r="Q39" s="67">
        <f>((K$24*K39)+(M$24*M39)+(O$24*O39))/Q$24</f>
        <v>0</v>
      </c>
      <c r="R39" s="58"/>
      <c r="S39" s="7"/>
    </row>
    <row r="40" spans="1:20">
      <c r="F40" s="292" t="s">
        <v>65</v>
      </c>
      <c r="G40" s="292"/>
      <c r="H40" s="292"/>
      <c r="I40" s="43"/>
      <c r="J40" s="59"/>
      <c r="K40" s="68">
        <f>K39-K38</f>
        <v>0</v>
      </c>
      <c r="L40" s="68" t="s">
        <v>8</v>
      </c>
      <c r="M40" s="68">
        <f>M39-M38</f>
        <v>0</v>
      </c>
      <c r="N40" s="68" t="s">
        <v>8</v>
      </c>
      <c r="O40" s="68">
        <f>O39-O38</f>
        <v>0</v>
      </c>
      <c r="P40" s="73"/>
      <c r="Q40" s="176">
        <f>((K$24*K40)+(M$24*M40)+(O$24*O40))/Q$24</f>
        <v>0</v>
      </c>
      <c r="R40" s="64"/>
      <c r="S40" s="7"/>
    </row>
    <row r="41" spans="1:20">
      <c r="Q41" s="7"/>
      <c r="R41" s="7"/>
      <c r="S41" s="7"/>
    </row>
    <row r="42" spans="1:20">
      <c r="G42" s="6"/>
      <c r="H42" s="6"/>
      <c r="I42" s="6"/>
      <c r="J42" s="6"/>
      <c r="K42" s="6"/>
      <c r="L42" s="6"/>
      <c r="M42" s="11"/>
      <c r="N42" s="8"/>
      <c r="O42" s="7"/>
      <c r="P42" s="12"/>
      <c r="R42" s="13"/>
      <c r="S42" s="86" t="s">
        <v>8</v>
      </c>
    </row>
    <row r="43" spans="1:20" ht="16.8">
      <c r="C43" s="310" t="s">
        <v>54</v>
      </c>
      <c r="D43" s="285"/>
      <c r="E43" s="285"/>
      <c r="F43" s="285"/>
      <c r="G43" s="285"/>
      <c r="H43" s="2"/>
      <c r="I43" s="42"/>
      <c r="J43" s="76"/>
      <c r="K43" s="298" t="s">
        <v>55</v>
      </c>
      <c r="L43" s="298"/>
      <c r="M43" s="298"/>
      <c r="N43" s="298"/>
      <c r="O43" s="298"/>
      <c r="P43" s="298"/>
      <c r="Q43" s="298"/>
      <c r="R43" s="298"/>
      <c r="S43" s="298"/>
      <c r="T43" s="29"/>
    </row>
    <row r="44" spans="1:20">
      <c r="J44" s="21"/>
      <c r="K44" s="26" t="s">
        <v>2</v>
      </c>
      <c r="L44" s="7"/>
      <c r="M44" s="26" t="s">
        <v>3</v>
      </c>
      <c r="N44" s="12"/>
      <c r="O44" s="54" t="str">
        <f>E37</f>
        <v>Other Crop</v>
      </c>
      <c r="P44" s="12"/>
      <c r="Q44" s="124" t="s">
        <v>129</v>
      </c>
      <c r="R44" s="7"/>
      <c r="S44" s="26" t="s">
        <v>57</v>
      </c>
      <c r="T44" s="22"/>
    </row>
    <row r="45" spans="1:20">
      <c r="D45" s="291" t="s">
        <v>15</v>
      </c>
      <c r="E45" s="291"/>
      <c r="F45" s="291"/>
      <c r="G45" s="291"/>
      <c r="H45" s="75"/>
      <c r="J45" s="87"/>
      <c r="K45" s="26" t="s">
        <v>56</v>
      </c>
      <c r="L45" s="26" t="s">
        <v>8</v>
      </c>
      <c r="M45" s="26" t="s">
        <v>56</v>
      </c>
      <c r="N45" s="26" t="s">
        <v>8</v>
      </c>
      <c r="O45" s="26" t="s">
        <v>56</v>
      </c>
      <c r="P45" s="54"/>
      <c r="Q45" s="26" t="s">
        <v>56</v>
      </c>
      <c r="R45" s="7"/>
      <c r="S45" s="26" t="s">
        <v>58</v>
      </c>
      <c r="T45" s="22"/>
    </row>
    <row r="46" spans="1:20">
      <c r="E46" s="300" t="s">
        <v>35</v>
      </c>
      <c r="F46" s="285"/>
      <c r="G46" s="285"/>
      <c r="H46" s="285"/>
      <c r="J46" s="51"/>
      <c r="K46" s="265">
        <v>0.5</v>
      </c>
      <c r="L46" s="166"/>
      <c r="M46" s="265">
        <v>0.5</v>
      </c>
      <c r="N46" s="10"/>
      <c r="O46" s="265">
        <v>0</v>
      </c>
      <c r="P46" s="10"/>
      <c r="Q46" s="167">
        <f>SUM(K46:O46)</f>
        <v>1</v>
      </c>
      <c r="R46" s="26"/>
      <c r="S46" s="167" t="s">
        <v>8</v>
      </c>
      <c r="T46" s="22"/>
    </row>
    <row r="47" spans="1:20">
      <c r="C47" s="7"/>
      <c r="D47" s="7"/>
      <c r="E47" s="284" t="s">
        <v>127</v>
      </c>
      <c r="F47" s="292"/>
      <c r="G47" s="292"/>
      <c r="H47" s="292"/>
      <c r="J47" s="79"/>
      <c r="K47" s="70">
        <f>Q24*K46</f>
        <v>25</v>
      </c>
      <c r="L47" s="26"/>
      <c r="M47" s="70">
        <f>Q24*M46</f>
        <v>25</v>
      </c>
      <c r="N47" s="70" t="s">
        <v>8</v>
      </c>
      <c r="O47" s="70">
        <f>Q24*O46</f>
        <v>0</v>
      </c>
      <c r="P47" s="168"/>
      <c r="Q47" s="26"/>
      <c r="R47" s="26"/>
      <c r="S47" s="169">
        <f>K47+M47+O47</f>
        <v>50</v>
      </c>
      <c r="T47" s="22"/>
    </row>
    <row r="48" spans="1:20">
      <c r="C48" s="7"/>
      <c r="D48" s="7"/>
      <c r="E48" s="296" t="s">
        <v>36</v>
      </c>
      <c r="F48" s="292"/>
      <c r="G48" s="292"/>
      <c r="H48" s="292"/>
      <c r="J48" s="79"/>
      <c r="K48" s="70">
        <f>Q32</f>
        <v>31.08</v>
      </c>
      <c r="L48" s="26"/>
      <c r="M48" s="70">
        <f>Q36</f>
        <v>11.42</v>
      </c>
      <c r="N48" s="70"/>
      <c r="O48" s="169">
        <f>Q40</f>
        <v>0</v>
      </c>
      <c r="P48" s="168"/>
      <c r="Q48" s="26"/>
      <c r="R48" s="26"/>
      <c r="S48" s="26"/>
      <c r="T48" s="22"/>
    </row>
    <row r="49" spans="3:20">
      <c r="C49" s="7"/>
      <c r="D49" s="7"/>
      <c r="E49" s="296" t="s">
        <v>37</v>
      </c>
      <c r="F49" s="292"/>
      <c r="G49" s="292"/>
      <c r="H49" s="292"/>
      <c r="J49" s="79"/>
      <c r="K49" s="266">
        <v>4</v>
      </c>
      <c r="L49" s="153"/>
      <c r="M49" s="266">
        <v>10</v>
      </c>
      <c r="N49" s="154" t="s">
        <v>8</v>
      </c>
      <c r="O49" s="266">
        <v>0</v>
      </c>
      <c r="P49" s="154"/>
      <c r="Q49" s="153"/>
      <c r="R49" s="153"/>
      <c r="S49" s="153"/>
      <c r="T49" s="155"/>
    </row>
    <row r="50" spans="3:20">
      <c r="C50" s="7"/>
      <c r="D50" s="7"/>
      <c r="E50" s="296" t="s">
        <v>38</v>
      </c>
      <c r="F50" s="292"/>
      <c r="G50" s="292"/>
      <c r="H50" s="292"/>
      <c r="J50" s="79"/>
      <c r="K50" s="266">
        <v>0</v>
      </c>
      <c r="L50" s="153"/>
      <c r="M50" s="266">
        <v>0</v>
      </c>
      <c r="N50" s="154" t="s">
        <v>8</v>
      </c>
      <c r="O50" s="266">
        <v>0</v>
      </c>
      <c r="P50" s="154"/>
      <c r="Q50" s="153"/>
      <c r="R50" s="153"/>
      <c r="S50" s="153"/>
      <c r="T50" s="155"/>
    </row>
    <row r="51" spans="3:20">
      <c r="C51" s="7"/>
      <c r="D51" s="7"/>
      <c r="E51" s="7"/>
      <c r="F51" s="296" t="s">
        <v>15</v>
      </c>
      <c r="G51" s="292"/>
      <c r="H51" s="292"/>
      <c r="J51" s="79"/>
      <c r="K51" s="153">
        <f>(K48*K49)+K50</f>
        <v>124.32</v>
      </c>
      <c r="L51" s="153"/>
      <c r="M51" s="153">
        <f>(M48*M49)+M50</f>
        <v>114.2</v>
      </c>
      <c r="N51" s="153" t="s">
        <v>8</v>
      </c>
      <c r="O51" s="153">
        <f>(O48*O49)+O50</f>
        <v>0</v>
      </c>
      <c r="P51" s="156"/>
      <c r="Q51" s="153">
        <f>((K51*K$46)+(M51*M$46)+(O51*O$46))</f>
        <v>119.25999999999999</v>
      </c>
      <c r="R51" s="153"/>
      <c r="S51" s="163">
        <f>S47*Q51</f>
        <v>5963</v>
      </c>
      <c r="T51" s="155"/>
    </row>
    <row r="52" spans="3:20">
      <c r="C52" s="7"/>
      <c r="D52" s="7"/>
      <c r="E52" s="7"/>
      <c r="F52" s="7"/>
      <c r="G52" s="6"/>
      <c r="H52" s="6"/>
      <c r="I52" s="6"/>
      <c r="J52" s="31"/>
      <c r="K52" s="157"/>
      <c r="L52" s="157"/>
      <c r="M52" s="157"/>
      <c r="N52" s="157"/>
      <c r="O52" s="153"/>
      <c r="P52" s="158"/>
      <c r="Q52" s="157" t="s">
        <v>8</v>
      </c>
      <c r="R52" s="153"/>
      <c r="S52" s="164"/>
      <c r="T52" s="155"/>
    </row>
    <row r="53" spans="3:20">
      <c r="D53" s="290" t="s">
        <v>39</v>
      </c>
      <c r="E53" s="285"/>
      <c r="F53" s="285"/>
      <c r="G53" s="285"/>
      <c r="H53" s="42"/>
      <c r="J53" s="87"/>
      <c r="K53" s="153"/>
      <c r="L53" s="157"/>
      <c r="M53" s="153"/>
      <c r="N53" s="153"/>
      <c r="O53" s="153"/>
      <c r="P53" s="156"/>
      <c r="Q53" s="157" t="s">
        <v>8</v>
      </c>
      <c r="R53" s="153"/>
      <c r="S53" s="163"/>
      <c r="T53" s="155"/>
    </row>
    <row r="54" spans="3:20">
      <c r="C54" s="7"/>
      <c r="D54" s="7"/>
      <c r="E54" s="296" t="s">
        <v>40</v>
      </c>
      <c r="F54" s="292"/>
      <c r="G54" s="292"/>
      <c r="H54" s="292"/>
      <c r="I54" s="7"/>
      <c r="J54" s="21"/>
      <c r="K54" s="266">
        <v>7</v>
      </c>
      <c r="L54" s="153"/>
      <c r="M54" s="266">
        <v>5</v>
      </c>
      <c r="N54" s="154"/>
      <c r="O54" s="266">
        <v>0</v>
      </c>
      <c r="P54" s="154"/>
      <c r="Q54" s="153">
        <f t="shared" ref="Q54:Q59" si="0">((K54*K$46)+(M54*M$46)+(O54*O$46))</f>
        <v>6</v>
      </c>
      <c r="R54" s="153"/>
      <c r="S54" s="163">
        <f t="shared" ref="S54:S59" si="1">Q54*S$47</f>
        <v>300</v>
      </c>
      <c r="T54" s="155"/>
    </row>
    <row r="55" spans="3:20">
      <c r="C55" s="7"/>
      <c r="D55" s="7"/>
      <c r="E55" s="296" t="s">
        <v>41</v>
      </c>
      <c r="F55" s="292"/>
      <c r="G55" s="292"/>
      <c r="H55" s="292"/>
      <c r="I55" s="7"/>
      <c r="J55" s="21"/>
      <c r="K55" s="266">
        <v>15</v>
      </c>
      <c r="L55" s="153"/>
      <c r="M55" s="266">
        <v>10</v>
      </c>
      <c r="N55" s="154"/>
      <c r="O55" s="266">
        <v>0</v>
      </c>
      <c r="P55" s="154"/>
      <c r="Q55" s="153">
        <f t="shared" si="0"/>
        <v>12.5</v>
      </c>
      <c r="R55" s="153"/>
      <c r="S55" s="163">
        <f t="shared" si="1"/>
        <v>625</v>
      </c>
      <c r="T55" s="155"/>
    </row>
    <row r="56" spans="3:20">
      <c r="C56" s="7"/>
      <c r="D56" s="7"/>
      <c r="E56" s="296" t="s">
        <v>42</v>
      </c>
      <c r="F56" s="292"/>
      <c r="G56" s="292"/>
      <c r="H56" s="292"/>
      <c r="I56" s="7"/>
      <c r="J56" s="21"/>
      <c r="K56" s="266">
        <v>0</v>
      </c>
      <c r="L56" s="153"/>
      <c r="M56" s="266">
        <v>0</v>
      </c>
      <c r="N56" s="154"/>
      <c r="O56" s="266">
        <v>0</v>
      </c>
      <c r="P56" s="154"/>
      <c r="Q56" s="153">
        <f t="shared" si="0"/>
        <v>0</v>
      </c>
      <c r="R56" s="153"/>
      <c r="S56" s="163">
        <f t="shared" si="1"/>
        <v>0</v>
      </c>
      <c r="T56" s="155"/>
    </row>
    <row r="57" spans="3:20">
      <c r="C57" s="7"/>
      <c r="D57" s="7"/>
      <c r="E57" s="296" t="s">
        <v>43</v>
      </c>
      <c r="F57" s="292"/>
      <c r="G57" s="292"/>
      <c r="H57" s="292"/>
      <c r="J57" s="79"/>
      <c r="K57" s="266">
        <v>10</v>
      </c>
      <c r="L57" s="153"/>
      <c r="M57" s="266">
        <v>5</v>
      </c>
      <c r="N57" s="154"/>
      <c r="O57" s="266">
        <v>0</v>
      </c>
      <c r="P57" s="154"/>
      <c r="Q57" s="153">
        <f t="shared" si="0"/>
        <v>7.5</v>
      </c>
      <c r="R57" s="153"/>
      <c r="S57" s="163">
        <f t="shared" si="1"/>
        <v>375</v>
      </c>
      <c r="T57" s="155"/>
    </row>
    <row r="58" spans="3:20">
      <c r="C58" s="7"/>
      <c r="D58" s="7"/>
      <c r="E58" s="296" t="s">
        <v>67</v>
      </c>
      <c r="F58" s="292"/>
      <c r="G58" s="292"/>
      <c r="H58" s="292"/>
      <c r="J58" s="79"/>
      <c r="K58" s="266">
        <v>5</v>
      </c>
      <c r="L58" s="153"/>
      <c r="M58" s="266">
        <v>5</v>
      </c>
      <c r="N58" s="154"/>
      <c r="O58" s="266">
        <v>0</v>
      </c>
      <c r="P58" s="154"/>
      <c r="Q58" s="153">
        <f t="shared" si="0"/>
        <v>5</v>
      </c>
      <c r="R58" s="153"/>
      <c r="S58" s="163">
        <f t="shared" si="1"/>
        <v>250</v>
      </c>
      <c r="T58" s="155"/>
    </row>
    <row r="59" spans="3:20">
      <c r="C59" s="7"/>
      <c r="D59" s="7"/>
      <c r="E59" s="7"/>
      <c r="F59" s="296" t="s">
        <v>44</v>
      </c>
      <c r="G59" s="292"/>
      <c r="H59" s="292"/>
      <c r="I59" s="7"/>
      <c r="J59" s="21"/>
      <c r="K59" s="153">
        <f>SUM(K54:K58)</f>
        <v>37</v>
      </c>
      <c r="L59" s="220" t="s">
        <v>8</v>
      </c>
      <c r="M59" s="153">
        <f>SUM(M54:M58)</f>
        <v>25</v>
      </c>
      <c r="N59" s="220" t="s">
        <v>8</v>
      </c>
      <c r="O59" s="159">
        <f>SUM(O54:O58)</f>
        <v>0</v>
      </c>
      <c r="P59" s="153"/>
      <c r="Q59" s="153">
        <f t="shared" si="0"/>
        <v>31</v>
      </c>
      <c r="R59" s="153"/>
      <c r="S59" s="163">
        <f t="shared" si="1"/>
        <v>1550</v>
      </c>
      <c r="T59" s="155"/>
    </row>
    <row r="60" spans="3:20">
      <c r="C60" s="7"/>
      <c r="D60" s="7"/>
      <c r="E60" s="7"/>
      <c r="F60" s="7"/>
      <c r="G60" s="6"/>
      <c r="H60" s="6"/>
      <c r="I60" s="6"/>
      <c r="J60" s="31"/>
      <c r="K60" s="157"/>
      <c r="L60" s="157"/>
      <c r="M60" s="157"/>
      <c r="N60" s="157"/>
      <c r="O60" s="157"/>
      <c r="P60" s="157"/>
      <c r="Q60" s="220" t="s">
        <v>8</v>
      </c>
      <c r="R60" s="153"/>
      <c r="S60" s="223" t="s">
        <v>8</v>
      </c>
      <c r="T60" s="155"/>
    </row>
    <row r="61" spans="3:20">
      <c r="C61" s="7"/>
      <c r="D61" s="291" t="s">
        <v>21</v>
      </c>
      <c r="E61" s="292"/>
      <c r="F61" s="292"/>
      <c r="G61" s="292"/>
      <c r="H61" s="292"/>
      <c r="J61" s="90"/>
      <c r="K61" s="160">
        <f>K51-K59</f>
        <v>87.32</v>
      </c>
      <c r="L61" s="160"/>
      <c r="M61" s="160">
        <f>M51-M59</f>
        <v>89.2</v>
      </c>
      <c r="N61" s="161"/>
      <c r="O61" s="160">
        <f>O51-O59</f>
        <v>0</v>
      </c>
      <c r="P61" s="160"/>
      <c r="Q61" s="160">
        <f>((K61*K$46)+(M61*M$46)+(O61*O$46))</f>
        <v>88.259999999999991</v>
      </c>
      <c r="R61" s="160"/>
      <c r="S61" s="165">
        <f>Q61*S$47</f>
        <v>4413</v>
      </c>
      <c r="T61" s="162"/>
    </row>
    <row r="62" spans="3:20">
      <c r="C62" s="7"/>
      <c r="D62" s="75"/>
      <c r="E62" s="42"/>
      <c r="F62" s="42"/>
      <c r="G62" s="42"/>
      <c r="H62" s="42"/>
      <c r="J62" s="74"/>
      <c r="K62" s="88"/>
      <c r="L62" s="24"/>
      <c r="M62" s="88"/>
      <c r="N62" s="89"/>
      <c r="O62" s="88"/>
      <c r="P62" s="88"/>
      <c r="Q62" s="88"/>
      <c r="R62" s="7"/>
      <c r="S62" s="17"/>
    </row>
    <row r="63" spans="3:20">
      <c r="C63" s="7"/>
      <c r="D63" s="75"/>
      <c r="E63" s="42"/>
      <c r="F63" s="42"/>
      <c r="G63" s="42"/>
      <c r="H63" s="42"/>
      <c r="J63" s="74"/>
      <c r="K63" s="88"/>
      <c r="L63" s="24"/>
      <c r="M63" s="88"/>
      <c r="N63" s="89"/>
      <c r="O63" s="88"/>
      <c r="P63" s="88"/>
      <c r="Q63" s="88"/>
      <c r="R63" s="7"/>
      <c r="S63" s="17"/>
    </row>
    <row r="64" spans="3:20" ht="16.8">
      <c r="C64" s="303" t="s">
        <v>91</v>
      </c>
      <c r="D64" s="285"/>
      <c r="E64" s="285"/>
      <c r="F64" s="285"/>
      <c r="G64" s="285"/>
      <c r="H64" s="74"/>
      <c r="J64" s="93"/>
      <c r="K64" s="298" t="s">
        <v>95</v>
      </c>
      <c r="L64" s="304"/>
      <c r="M64" s="304"/>
      <c r="N64" s="304"/>
      <c r="O64" s="304"/>
      <c r="P64" s="304"/>
      <c r="Q64" s="304"/>
      <c r="R64" s="304"/>
      <c r="S64" s="304"/>
      <c r="T64" s="29"/>
    </row>
    <row r="65" spans="3:31">
      <c r="C65" s="92"/>
      <c r="D65" s="74"/>
      <c r="E65" s="74"/>
      <c r="F65" s="74"/>
      <c r="G65" s="74"/>
      <c r="H65" s="74"/>
      <c r="J65" s="87"/>
      <c r="K65" s="26" t="s">
        <v>2</v>
      </c>
      <c r="L65" s="7"/>
      <c r="M65" s="26" t="s">
        <v>3</v>
      </c>
      <c r="N65" s="12"/>
      <c r="O65" s="94" t="str">
        <f>E37</f>
        <v>Other Crop</v>
      </c>
      <c r="P65" s="12"/>
      <c r="Q65" s="26" t="s">
        <v>50</v>
      </c>
      <c r="R65" s="7"/>
      <c r="S65" s="26" t="s">
        <v>51</v>
      </c>
      <c r="T65" s="22"/>
      <c r="W65" s="42"/>
      <c r="X65" s="42"/>
      <c r="Y65" s="42"/>
      <c r="Z65" s="42"/>
      <c r="AA65" s="42"/>
      <c r="AB65" s="42"/>
      <c r="AC65" s="42"/>
      <c r="AD65" s="42"/>
      <c r="AE65" s="42"/>
    </row>
    <row r="66" spans="3:31">
      <c r="C66" s="7"/>
      <c r="D66" s="291" t="s">
        <v>63</v>
      </c>
      <c r="E66" s="291"/>
      <c r="F66" s="291"/>
      <c r="G66" s="291"/>
      <c r="H66" s="291"/>
      <c r="J66" s="87"/>
      <c r="K66" s="26" t="s">
        <v>56</v>
      </c>
      <c r="L66" s="26" t="s">
        <v>8</v>
      </c>
      <c r="M66" s="26" t="s">
        <v>56</v>
      </c>
      <c r="N66" s="26" t="s">
        <v>8</v>
      </c>
      <c r="O66" s="26" t="s">
        <v>56</v>
      </c>
      <c r="P66" s="54"/>
      <c r="Q66" s="26" t="s">
        <v>56</v>
      </c>
      <c r="R66" s="7"/>
      <c r="S66" s="7"/>
      <c r="T66" s="22"/>
      <c r="W66" s="25" t="s">
        <v>8</v>
      </c>
      <c r="X66" s="25"/>
      <c r="Y66" s="25"/>
      <c r="Z66" s="25"/>
      <c r="AA66" s="25"/>
      <c r="AB66" s="25"/>
      <c r="AC66" s="25"/>
      <c r="AD66" s="25"/>
      <c r="AE66" s="25"/>
    </row>
    <row r="67" spans="3:31">
      <c r="C67" s="7"/>
      <c r="D67" s="7"/>
      <c r="E67" s="284" t="s">
        <v>97</v>
      </c>
      <c r="F67" s="292"/>
      <c r="G67" s="292"/>
      <c r="H67" s="292"/>
      <c r="I67" s="74"/>
      <c r="J67" s="87"/>
      <c r="K67" s="266">
        <v>60</v>
      </c>
      <c r="L67" s="236" t="s">
        <v>8</v>
      </c>
      <c r="M67" s="266">
        <v>60</v>
      </c>
      <c r="N67" s="154" t="s">
        <v>8</v>
      </c>
      <c r="O67" s="266">
        <v>0</v>
      </c>
      <c r="P67" s="14"/>
      <c r="Q67" s="237">
        <f>((K67*K$46)+(M67*M$46)+(O67*O$46))</f>
        <v>60</v>
      </c>
      <c r="R67" s="7"/>
      <c r="S67" s="175">
        <f>S47*Q67</f>
        <v>3000</v>
      </c>
      <c r="T67" s="22"/>
    </row>
    <row r="68" spans="3:31">
      <c r="C68" s="7"/>
      <c r="D68" s="7"/>
      <c r="E68" s="284" t="s">
        <v>130</v>
      </c>
      <c r="F68" s="285"/>
      <c r="G68" s="285"/>
      <c r="H68" s="285"/>
      <c r="I68" s="123"/>
      <c r="J68" s="90"/>
      <c r="K68" s="152">
        <f>K61-K67</f>
        <v>27.319999999999993</v>
      </c>
      <c r="L68" s="152" t="s">
        <v>8</v>
      </c>
      <c r="M68" s="152">
        <f t="shared" ref="M68:S68" si="2">M61-M67</f>
        <v>29.200000000000003</v>
      </c>
      <c r="N68" s="152" t="s">
        <v>8</v>
      </c>
      <c r="O68" s="152">
        <f t="shared" si="2"/>
        <v>0</v>
      </c>
      <c r="P68" s="152" t="s">
        <v>8</v>
      </c>
      <c r="Q68" s="152">
        <f t="shared" si="2"/>
        <v>28.259999999999991</v>
      </c>
      <c r="R68" s="152" t="s">
        <v>8</v>
      </c>
      <c r="S68" s="238">
        <f t="shared" si="2"/>
        <v>1413</v>
      </c>
      <c r="T68" s="30"/>
      <c r="U68" s="7"/>
    </row>
    <row r="69" spans="3:31">
      <c r="C69" s="7"/>
      <c r="D69" s="7"/>
      <c r="E69" s="233"/>
      <c r="F69" s="2"/>
      <c r="G69" s="2"/>
      <c r="H69" s="2"/>
      <c r="I69" s="123"/>
      <c r="J69" s="123"/>
      <c r="K69" s="154"/>
      <c r="L69" s="154"/>
      <c r="M69" s="154"/>
      <c r="N69" s="154"/>
      <c r="O69" s="154"/>
      <c r="P69" s="154"/>
      <c r="Q69" s="154"/>
      <c r="R69" s="154"/>
      <c r="S69" s="235"/>
      <c r="T69" s="7"/>
      <c r="U69" s="7"/>
    </row>
    <row r="70" spans="3:31">
      <c r="C70" s="7"/>
      <c r="D70" s="7"/>
      <c r="E70" s="233"/>
      <c r="F70" s="2"/>
      <c r="G70" s="2"/>
      <c r="H70" s="2"/>
      <c r="I70" s="123"/>
      <c r="J70" s="123"/>
      <c r="K70" s="154"/>
      <c r="L70" s="154"/>
      <c r="M70" s="154"/>
      <c r="N70" s="154"/>
      <c r="O70" s="154"/>
      <c r="P70" s="154"/>
      <c r="Q70" s="154"/>
      <c r="R70" s="154"/>
      <c r="S70" s="235"/>
      <c r="T70" s="7"/>
      <c r="U70" s="7"/>
    </row>
    <row r="71" spans="3:31">
      <c r="C71" s="310" t="s">
        <v>62</v>
      </c>
      <c r="D71" s="285"/>
      <c r="E71" s="285"/>
      <c r="F71" s="285"/>
      <c r="G71" s="285"/>
      <c r="H71" s="42"/>
      <c r="I71" s="74"/>
      <c r="J71" s="74"/>
      <c r="K71" s="74"/>
      <c r="L71" s="74"/>
      <c r="N71" s="7"/>
      <c r="O71" s="7"/>
      <c r="P71" s="7"/>
      <c r="Q71" s="154"/>
      <c r="R71" s="154"/>
      <c r="S71" s="235"/>
      <c r="T71" s="7"/>
      <c r="U71" s="7"/>
    </row>
    <row r="72" spans="3:31" ht="16.8">
      <c r="C72" s="41"/>
      <c r="D72" s="291" t="s">
        <v>53</v>
      </c>
      <c r="E72" s="292"/>
      <c r="F72" s="292"/>
      <c r="G72" s="292"/>
      <c r="H72" s="292"/>
      <c r="I72" s="42"/>
      <c r="J72" s="76"/>
      <c r="K72" s="298" t="s">
        <v>74</v>
      </c>
      <c r="L72" s="318"/>
      <c r="M72" s="318"/>
      <c r="N72" s="318"/>
      <c r="O72" s="318"/>
      <c r="P72" s="247"/>
      <c r="Q72" s="154"/>
      <c r="R72" s="154"/>
      <c r="S72" s="235"/>
      <c r="T72" s="7"/>
      <c r="U72" s="7"/>
    </row>
    <row r="73" spans="3:31">
      <c r="E73" s="306" t="s">
        <v>98</v>
      </c>
      <c r="F73" s="292"/>
      <c r="G73" s="292"/>
      <c r="H73" s="292"/>
      <c r="I73" s="7"/>
      <c r="J73" s="21"/>
      <c r="K73" s="26" t="s">
        <v>5</v>
      </c>
      <c r="L73" s="54"/>
      <c r="M73" s="26" t="s">
        <v>6</v>
      </c>
      <c r="N73" s="26"/>
      <c r="O73" s="26" t="s">
        <v>75</v>
      </c>
      <c r="P73" s="22"/>
      <c r="Q73" s="154"/>
      <c r="R73" s="154"/>
      <c r="S73" s="235"/>
      <c r="T73" s="7"/>
      <c r="U73" s="7"/>
    </row>
    <row r="74" spans="3:31">
      <c r="F74" s="293" t="s">
        <v>8</v>
      </c>
      <c r="G74" s="294"/>
      <c r="H74" s="295"/>
      <c r="I74" s="7"/>
      <c r="J74" s="21"/>
      <c r="K74" s="270">
        <v>0</v>
      </c>
      <c r="L74" s="9"/>
      <c r="M74" s="266">
        <v>0</v>
      </c>
      <c r="N74" s="5"/>
      <c r="O74" s="163">
        <f t="shared" ref="O74:O79" si="3">K74*M74</f>
        <v>0</v>
      </c>
      <c r="P74" s="22"/>
      <c r="Q74" s="154"/>
      <c r="R74" s="154"/>
      <c r="S74" s="235"/>
      <c r="T74" s="7"/>
      <c r="U74" s="7"/>
    </row>
    <row r="75" spans="3:31">
      <c r="F75" s="267" t="s">
        <v>8</v>
      </c>
      <c r="G75" s="268"/>
      <c r="H75" s="269"/>
      <c r="I75" s="7"/>
      <c r="J75" s="21"/>
      <c r="K75" s="270">
        <v>0</v>
      </c>
      <c r="L75" s="9"/>
      <c r="M75" s="266">
        <v>0</v>
      </c>
      <c r="N75" s="5"/>
      <c r="O75" s="163">
        <f t="shared" si="3"/>
        <v>0</v>
      </c>
      <c r="P75" s="22"/>
      <c r="Q75" s="154"/>
      <c r="R75" s="154"/>
      <c r="S75" s="235"/>
      <c r="T75" s="7"/>
      <c r="U75" s="7"/>
    </row>
    <row r="76" spans="3:31">
      <c r="F76" s="267" t="s">
        <v>8</v>
      </c>
      <c r="G76" s="268"/>
      <c r="H76" s="269"/>
      <c r="I76" s="7"/>
      <c r="J76" s="21"/>
      <c r="K76" s="270">
        <v>0</v>
      </c>
      <c r="L76" s="9"/>
      <c r="M76" s="266">
        <v>0</v>
      </c>
      <c r="N76" s="5"/>
      <c r="O76" s="163">
        <f t="shared" si="3"/>
        <v>0</v>
      </c>
      <c r="P76" s="22"/>
      <c r="Q76" s="154"/>
      <c r="R76" s="154"/>
      <c r="S76" s="235"/>
      <c r="T76" s="7"/>
      <c r="U76" s="7"/>
    </row>
    <row r="77" spans="3:31">
      <c r="F77" s="293" t="s">
        <v>8</v>
      </c>
      <c r="G77" s="294"/>
      <c r="H77" s="295"/>
      <c r="I77" s="7"/>
      <c r="J77" s="21"/>
      <c r="K77" s="270">
        <v>0</v>
      </c>
      <c r="L77" s="9"/>
      <c r="M77" s="266">
        <v>0</v>
      </c>
      <c r="N77" s="5"/>
      <c r="O77" s="163">
        <f t="shared" si="3"/>
        <v>0</v>
      </c>
      <c r="P77" s="22"/>
      <c r="Q77" s="154"/>
      <c r="R77" s="154"/>
      <c r="S77" s="235"/>
      <c r="T77" s="7"/>
      <c r="U77" s="7"/>
    </row>
    <row r="78" spans="3:31">
      <c r="F78" s="293" t="s">
        <v>8</v>
      </c>
      <c r="G78" s="294"/>
      <c r="H78" s="295"/>
      <c r="I78" s="7"/>
      <c r="J78" s="21"/>
      <c r="K78" s="270">
        <v>0</v>
      </c>
      <c r="L78" s="9"/>
      <c r="M78" s="266">
        <v>0</v>
      </c>
      <c r="N78" s="5"/>
      <c r="O78" s="163">
        <f t="shared" si="3"/>
        <v>0</v>
      </c>
      <c r="P78" s="22"/>
      <c r="Q78" s="154"/>
      <c r="R78" s="154"/>
      <c r="S78" s="235"/>
      <c r="T78" s="7"/>
      <c r="U78" s="7"/>
    </row>
    <row r="79" spans="3:31">
      <c r="F79" s="293" t="s">
        <v>8</v>
      </c>
      <c r="G79" s="294"/>
      <c r="H79" s="295"/>
      <c r="I79" s="7"/>
      <c r="J79" s="21"/>
      <c r="K79" s="270">
        <v>0</v>
      </c>
      <c r="L79" s="9"/>
      <c r="M79" s="266">
        <v>0</v>
      </c>
      <c r="N79" s="5"/>
      <c r="O79" s="163">
        <f t="shared" si="3"/>
        <v>0</v>
      </c>
      <c r="P79" s="22"/>
      <c r="Q79" s="154"/>
      <c r="R79" s="154"/>
      <c r="S79" s="235"/>
      <c r="T79" s="7"/>
      <c r="U79" s="7"/>
    </row>
    <row r="80" spans="3:31">
      <c r="F80" s="296" t="s">
        <v>14</v>
      </c>
      <c r="G80" s="292"/>
      <c r="H80" s="292"/>
      <c r="I80" s="7"/>
      <c r="J80" s="21"/>
      <c r="K80" s="170">
        <f>SUM(K74:K79)</f>
        <v>0</v>
      </c>
      <c r="L80" s="9">
        <f>SUM(J74:J78)</f>
        <v>0</v>
      </c>
      <c r="M80" s="153"/>
      <c r="N80" s="9"/>
      <c r="O80" s="173">
        <f>SUM(O74:O79)</f>
        <v>0</v>
      </c>
      <c r="P80" s="248"/>
      <c r="Q80" s="154"/>
      <c r="R80" s="154"/>
      <c r="S80" s="235"/>
      <c r="T80" s="7"/>
      <c r="U80" s="7"/>
    </row>
    <row r="81" spans="3:21">
      <c r="G81" s="7"/>
      <c r="H81" s="7"/>
      <c r="I81" s="7"/>
      <c r="J81" s="21"/>
      <c r="K81" s="26"/>
      <c r="L81" s="7"/>
      <c r="M81" s="172"/>
      <c r="N81" s="9"/>
      <c r="O81" s="173"/>
      <c r="P81" s="248"/>
      <c r="Q81" s="154"/>
      <c r="R81" s="154"/>
      <c r="S81" s="235"/>
      <c r="T81" s="7"/>
      <c r="U81" s="7"/>
    </row>
    <row r="82" spans="3:21">
      <c r="E82" s="306" t="s">
        <v>99</v>
      </c>
      <c r="F82" s="285"/>
      <c r="G82" s="285"/>
      <c r="H82" s="285"/>
      <c r="I82" s="7"/>
      <c r="J82" s="21"/>
      <c r="K82" s="77" t="s">
        <v>4</v>
      </c>
      <c r="L82" s="54"/>
      <c r="M82" s="171" t="s">
        <v>7</v>
      </c>
      <c r="N82" s="7"/>
      <c r="O82" s="163"/>
      <c r="P82" s="249"/>
      <c r="Q82" s="154"/>
      <c r="R82" s="154"/>
      <c r="S82" s="235"/>
      <c r="T82" s="7"/>
      <c r="U82" s="7"/>
    </row>
    <row r="83" spans="3:21">
      <c r="F83" s="293" t="s">
        <v>8</v>
      </c>
      <c r="G83" s="294"/>
      <c r="H83" s="295"/>
      <c r="I83" s="7"/>
      <c r="J83" s="21"/>
      <c r="K83" s="271">
        <v>0</v>
      </c>
      <c r="L83" s="8"/>
      <c r="M83" s="266">
        <v>0</v>
      </c>
      <c r="N83" s="7"/>
      <c r="O83" s="163">
        <f>K83*M83</f>
        <v>0</v>
      </c>
      <c r="P83" s="248"/>
      <c r="Q83" s="154"/>
      <c r="R83" s="154"/>
      <c r="S83" s="235"/>
      <c r="T83" s="7"/>
      <c r="U83" s="7"/>
    </row>
    <row r="84" spans="3:21">
      <c r="F84" s="293" t="s">
        <v>8</v>
      </c>
      <c r="G84" s="294"/>
      <c r="H84" s="295"/>
      <c r="I84" s="7"/>
      <c r="J84" s="21"/>
      <c r="K84" s="272">
        <v>0</v>
      </c>
      <c r="L84" s="7" t="s">
        <v>8</v>
      </c>
      <c r="M84" s="273">
        <v>0</v>
      </c>
      <c r="N84" s="8"/>
      <c r="O84" s="163">
        <f>K84*M84</f>
        <v>0</v>
      </c>
      <c r="P84" s="248"/>
      <c r="Q84" s="154"/>
      <c r="R84" s="154"/>
      <c r="S84" s="235"/>
      <c r="T84" s="7"/>
      <c r="U84" s="7"/>
    </row>
    <row r="85" spans="3:21">
      <c r="E85" s="28"/>
      <c r="F85" s="78"/>
      <c r="G85" s="78"/>
      <c r="H85" s="78"/>
      <c r="I85" s="7"/>
      <c r="J85" s="21"/>
      <c r="K85" s="7"/>
      <c r="L85" s="7"/>
      <c r="M85" s="8"/>
      <c r="N85" s="8"/>
      <c r="O85" s="173"/>
      <c r="P85" s="248"/>
      <c r="Q85" s="154"/>
      <c r="R85" s="154"/>
      <c r="S85" s="235"/>
      <c r="T85" s="7"/>
      <c r="U85" s="7"/>
    </row>
    <row r="86" spans="3:21">
      <c r="E86" s="296" t="s">
        <v>32</v>
      </c>
      <c r="F86" s="292"/>
      <c r="G86" s="292"/>
      <c r="H86" s="292"/>
      <c r="I86" s="7"/>
      <c r="J86" s="21"/>
      <c r="K86" s="7"/>
      <c r="L86" s="7"/>
      <c r="M86" s="7"/>
      <c r="N86" s="8"/>
      <c r="O86" s="274">
        <v>0</v>
      </c>
      <c r="P86" s="248"/>
      <c r="Q86" s="154"/>
      <c r="R86" s="154"/>
      <c r="S86" s="235"/>
      <c r="T86" s="7"/>
      <c r="U86" s="7"/>
    </row>
    <row r="87" spans="3:21">
      <c r="E87" s="296" t="s">
        <v>31</v>
      </c>
      <c r="F87" s="292"/>
      <c r="G87" s="292"/>
      <c r="H87" s="292"/>
      <c r="I87" s="7"/>
      <c r="J87" s="21"/>
      <c r="K87" s="7"/>
      <c r="L87" s="7"/>
      <c r="M87" s="7"/>
      <c r="N87" s="8"/>
      <c r="O87" s="274">
        <v>0</v>
      </c>
      <c r="P87" s="250"/>
      <c r="Q87" s="154"/>
      <c r="R87" s="154"/>
      <c r="S87" s="235"/>
      <c r="T87" s="7"/>
      <c r="U87" s="7"/>
    </row>
    <row r="88" spans="3:21">
      <c r="F88" s="296" t="s">
        <v>33</v>
      </c>
      <c r="G88" s="296"/>
      <c r="H88" s="296"/>
      <c r="J88" s="79"/>
      <c r="K88" s="24"/>
      <c r="L88" s="7"/>
      <c r="M88" s="11"/>
      <c r="N88" s="8"/>
      <c r="O88" s="163">
        <f>O80+O83+O84+O86+O87</f>
        <v>0</v>
      </c>
      <c r="P88" s="251"/>
      <c r="Q88" s="154"/>
      <c r="R88" s="154"/>
      <c r="S88" s="235"/>
      <c r="T88" s="7"/>
      <c r="U88" s="7"/>
    </row>
    <row r="89" spans="3:21">
      <c r="G89" s="6"/>
      <c r="H89" s="6"/>
      <c r="I89" s="6"/>
      <c r="J89" s="31"/>
      <c r="K89" s="6"/>
      <c r="L89" s="6"/>
      <c r="M89" s="80"/>
      <c r="N89" s="81"/>
      <c r="O89" s="164"/>
      <c r="P89" s="251"/>
      <c r="Q89" s="154"/>
      <c r="R89" s="154"/>
      <c r="S89" s="235"/>
      <c r="T89" s="7"/>
      <c r="U89" s="7"/>
    </row>
    <row r="90" spans="3:21">
      <c r="D90" s="290" t="s">
        <v>52</v>
      </c>
      <c r="E90" s="292"/>
      <c r="F90" s="292"/>
      <c r="G90" s="292"/>
      <c r="H90" s="292"/>
      <c r="I90" s="292"/>
      <c r="J90" s="79"/>
      <c r="K90" s="24"/>
      <c r="L90" s="7"/>
      <c r="M90" s="7"/>
      <c r="N90" s="81"/>
      <c r="O90" s="164"/>
      <c r="P90" s="251"/>
      <c r="Q90" s="154"/>
      <c r="R90" s="154"/>
      <c r="S90" s="235"/>
      <c r="T90" s="7"/>
      <c r="U90" s="7"/>
    </row>
    <row r="91" spans="3:21">
      <c r="E91" s="296" t="s">
        <v>61</v>
      </c>
      <c r="F91" s="292"/>
      <c r="G91" s="292"/>
      <c r="H91" s="292"/>
      <c r="I91" s="23"/>
      <c r="J91" s="34"/>
      <c r="K91" s="24"/>
      <c r="L91" s="7"/>
      <c r="M91" s="80"/>
      <c r="N91" s="81"/>
      <c r="O91" s="275">
        <v>25000</v>
      </c>
      <c r="P91" s="251"/>
      <c r="Q91" s="154"/>
      <c r="R91" s="154"/>
      <c r="S91" s="235"/>
      <c r="T91" s="7"/>
      <c r="U91" s="7"/>
    </row>
    <row r="92" spans="3:21">
      <c r="G92" s="23"/>
      <c r="H92" s="23"/>
      <c r="I92" s="23"/>
      <c r="J92" s="34"/>
      <c r="K92" s="23"/>
      <c r="L92" s="6"/>
      <c r="M92" s="80"/>
      <c r="N92" s="81"/>
      <c r="O92" s="174"/>
      <c r="P92" s="251"/>
      <c r="Q92" s="154"/>
      <c r="R92" s="154"/>
      <c r="S92" s="235"/>
      <c r="T92" s="7"/>
      <c r="U92" s="7"/>
    </row>
    <row r="93" spans="3:21">
      <c r="D93" s="291" t="s">
        <v>100</v>
      </c>
      <c r="E93" s="292"/>
      <c r="F93" s="292"/>
      <c r="G93" s="292"/>
      <c r="H93" s="292"/>
      <c r="I93" s="42"/>
      <c r="J93" s="79"/>
      <c r="K93" s="24"/>
      <c r="L93" s="24"/>
      <c r="M93" s="11"/>
      <c r="N93" s="8"/>
      <c r="O93" s="163"/>
      <c r="P93" s="252"/>
      <c r="Q93" s="154"/>
      <c r="R93" s="154"/>
      <c r="S93" s="235"/>
      <c r="T93" s="7"/>
      <c r="U93" s="7"/>
    </row>
    <row r="94" spans="3:21">
      <c r="D94" s="75"/>
      <c r="E94" s="42"/>
      <c r="F94" s="292" t="s">
        <v>14</v>
      </c>
      <c r="G94" s="292"/>
      <c r="H94" s="42"/>
      <c r="I94" s="42"/>
      <c r="J94" s="79"/>
      <c r="K94" s="24"/>
      <c r="L94" s="24"/>
      <c r="M94" s="11"/>
      <c r="N94" s="8"/>
      <c r="O94" s="175">
        <f>O88+O91</f>
        <v>25000</v>
      </c>
      <c r="P94" s="252"/>
      <c r="Q94" s="154"/>
      <c r="R94" s="154"/>
      <c r="S94" s="235"/>
      <c r="T94" s="7"/>
      <c r="U94" s="7"/>
    </row>
    <row r="95" spans="3:21">
      <c r="F95" s="284" t="s">
        <v>101</v>
      </c>
      <c r="G95" s="292"/>
      <c r="H95" s="292"/>
      <c r="I95" s="42"/>
      <c r="J95" s="82"/>
      <c r="K95" s="83"/>
      <c r="L95" s="62"/>
      <c r="M95" s="84"/>
      <c r="N95" s="85"/>
      <c r="O95" s="165">
        <f>O94/Q24</f>
        <v>500</v>
      </c>
      <c r="P95" s="253"/>
      <c r="Q95" s="154"/>
      <c r="R95" s="154"/>
      <c r="S95" s="235"/>
      <c r="T95" s="7"/>
      <c r="U95" s="7"/>
    </row>
    <row r="96" spans="3:21">
      <c r="C96" s="7"/>
      <c r="D96" s="7"/>
      <c r="E96" s="233"/>
      <c r="F96" s="2"/>
      <c r="G96" s="2"/>
      <c r="H96" s="2"/>
      <c r="I96" s="123"/>
      <c r="J96" s="123"/>
      <c r="K96" s="154"/>
      <c r="L96" s="154"/>
      <c r="M96" s="154"/>
      <c r="N96" s="154"/>
      <c r="O96" s="154"/>
      <c r="P96" s="154"/>
      <c r="Q96" s="154"/>
      <c r="R96" s="154"/>
      <c r="S96" s="235"/>
      <c r="T96" s="7"/>
      <c r="U96" s="7"/>
    </row>
    <row r="97" spans="3:23">
      <c r="C97" s="7"/>
      <c r="D97" s="7"/>
      <c r="E97" s="233"/>
      <c r="F97" s="2"/>
      <c r="G97" s="2"/>
      <c r="H97" s="2"/>
      <c r="I97" s="123"/>
      <c r="J97" s="123"/>
      <c r="K97" s="154"/>
      <c r="L97" s="154"/>
      <c r="M97" s="154"/>
      <c r="N97" s="154"/>
      <c r="O97" s="154"/>
      <c r="P97" s="154"/>
      <c r="Q97" s="154"/>
      <c r="R97" s="154"/>
      <c r="S97" s="235"/>
      <c r="T97" s="7"/>
      <c r="U97" s="7"/>
    </row>
    <row r="98" spans="3:23">
      <c r="C98" s="286" t="s">
        <v>131</v>
      </c>
      <c r="D98" s="285"/>
      <c r="E98" s="285"/>
      <c r="F98" s="285"/>
      <c r="G98" s="285"/>
      <c r="H98" s="285"/>
      <c r="I98" s="232"/>
      <c r="J98" s="287" t="s">
        <v>132</v>
      </c>
      <c r="K98" s="288"/>
      <c r="L98" s="288"/>
      <c r="M98" s="288"/>
      <c r="N98" s="288"/>
      <c r="O98" s="288"/>
      <c r="P98" s="288"/>
      <c r="Q98" s="288"/>
      <c r="R98" s="288"/>
      <c r="S98" s="288"/>
      <c r="T98" s="289"/>
      <c r="U98" s="7"/>
    </row>
    <row r="99" spans="3:23">
      <c r="C99" s="231"/>
      <c r="D99" s="2"/>
      <c r="E99" s="2"/>
      <c r="F99" s="2"/>
      <c r="G99" s="2"/>
      <c r="H99" s="2"/>
      <c r="I99" s="232"/>
      <c r="J99" s="239"/>
      <c r="K99" s="208"/>
      <c r="L99" s="208"/>
      <c r="M99" s="208"/>
      <c r="N99" s="240"/>
      <c r="O99" s="208"/>
      <c r="P99" s="240"/>
      <c r="Q99" s="124" t="s">
        <v>66</v>
      </c>
      <c r="R99" s="208"/>
      <c r="S99" s="124" t="s">
        <v>57</v>
      </c>
      <c r="T99" s="241"/>
      <c r="U99" s="7"/>
    </row>
    <row r="100" spans="3:23">
      <c r="C100" s="208"/>
      <c r="D100" s="290" t="s">
        <v>133</v>
      </c>
      <c r="E100" s="291"/>
      <c r="F100" s="291"/>
      <c r="G100" s="291"/>
      <c r="H100" s="291"/>
      <c r="I100" s="290"/>
      <c r="J100" s="87"/>
      <c r="K100" s="124" t="s">
        <v>2</v>
      </c>
      <c r="L100" s="124" t="s">
        <v>8</v>
      </c>
      <c r="M100" s="124" t="s">
        <v>3</v>
      </c>
      <c r="N100" s="124" t="s">
        <v>8</v>
      </c>
      <c r="O100" s="242">
        <f>D35</f>
        <v>0</v>
      </c>
      <c r="P100" s="242"/>
      <c r="Q100" s="124" t="s">
        <v>50</v>
      </c>
      <c r="R100" s="208"/>
      <c r="S100" s="124" t="s">
        <v>58</v>
      </c>
      <c r="T100" s="243"/>
      <c r="U100" s="7"/>
    </row>
    <row r="101" spans="3:23">
      <c r="C101" s="208"/>
      <c r="D101" s="75"/>
      <c r="E101" s="232" t="s">
        <v>134</v>
      </c>
      <c r="F101" s="1"/>
      <c r="G101" s="232"/>
      <c r="H101" s="232"/>
      <c r="I101" s="1"/>
      <c r="J101" s="87"/>
      <c r="K101" s="244">
        <f>K61/$O95</f>
        <v>0.17463999999999999</v>
      </c>
      <c r="L101" s="244" t="s">
        <v>8</v>
      </c>
      <c r="M101" s="244">
        <f>M61/$O95</f>
        <v>0.1784</v>
      </c>
      <c r="N101" s="244" t="s">
        <v>8</v>
      </c>
      <c r="O101" s="244">
        <f>O61/$O95</f>
        <v>0</v>
      </c>
      <c r="P101" s="244" t="s">
        <v>8</v>
      </c>
      <c r="Q101" s="244">
        <f>Q61/$O95</f>
        <v>0.17651999999999998</v>
      </c>
      <c r="R101" s="244" t="s">
        <v>8</v>
      </c>
      <c r="S101" s="244">
        <f>S61/$O94</f>
        <v>0.17652000000000001</v>
      </c>
      <c r="T101" s="243"/>
      <c r="U101" s="7"/>
    </row>
    <row r="102" spans="3:23">
      <c r="C102" s="208"/>
      <c r="D102" s="75"/>
      <c r="E102" s="232" t="s">
        <v>135</v>
      </c>
      <c r="F102" s="1"/>
      <c r="G102" s="232"/>
      <c r="H102" s="232"/>
      <c r="I102" s="1"/>
      <c r="J102" s="90"/>
      <c r="K102" s="245">
        <f>K67/$O95</f>
        <v>0.12</v>
      </c>
      <c r="L102" s="245" t="s">
        <v>8</v>
      </c>
      <c r="M102" s="245">
        <f>M67/$O95</f>
        <v>0.12</v>
      </c>
      <c r="N102" s="245" t="s">
        <v>8</v>
      </c>
      <c r="O102" s="245">
        <f>O67/$O95</f>
        <v>0</v>
      </c>
      <c r="P102" s="245" t="s">
        <v>8</v>
      </c>
      <c r="Q102" s="245">
        <f>Q67/$O95</f>
        <v>0.12</v>
      </c>
      <c r="R102" s="245" t="s">
        <v>8</v>
      </c>
      <c r="S102" s="245">
        <f>S67/$O94</f>
        <v>0.12</v>
      </c>
      <c r="T102" s="246"/>
      <c r="U102" s="7"/>
    </row>
    <row r="103" spans="3:23">
      <c r="C103" s="7"/>
      <c r="D103" s="7"/>
      <c r="E103" s="233"/>
      <c r="F103" s="2"/>
      <c r="G103" s="2"/>
      <c r="H103" s="2"/>
      <c r="I103" s="123"/>
      <c r="J103" s="123"/>
      <c r="K103" s="154"/>
      <c r="L103" s="154"/>
      <c r="M103" s="154"/>
      <c r="N103" s="154"/>
      <c r="O103" s="154"/>
      <c r="P103" s="154"/>
      <c r="Q103" s="154"/>
      <c r="R103" s="154"/>
      <c r="S103" s="235"/>
      <c r="T103" s="7"/>
      <c r="U103" s="7"/>
    </row>
    <row r="104" spans="3:23">
      <c r="C104" s="7"/>
      <c r="D104" s="75"/>
      <c r="E104" s="42"/>
      <c r="F104" s="42"/>
      <c r="G104" s="42"/>
      <c r="H104" s="42"/>
      <c r="J104" s="74"/>
      <c r="K104" s="88"/>
      <c r="L104" s="24"/>
      <c r="M104" s="91"/>
      <c r="N104" s="89"/>
      <c r="O104" s="91"/>
      <c r="P104" s="91"/>
      <c r="Q104" s="88"/>
      <c r="R104" s="7"/>
      <c r="S104" s="18"/>
      <c r="T104" s="7"/>
      <c r="U104" s="7"/>
    </row>
    <row r="105" spans="3:23" ht="16.8">
      <c r="C105" s="286" t="s">
        <v>96</v>
      </c>
      <c r="D105" s="292"/>
      <c r="E105" s="292"/>
      <c r="F105" s="292"/>
      <c r="G105" s="292"/>
      <c r="H105" s="292"/>
      <c r="I105" s="24"/>
      <c r="J105" s="76"/>
      <c r="K105" s="95" t="s">
        <v>34</v>
      </c>
      <c r="L105" s="96"/>
      <c r="M105" s="57"/>
      <c r="N105" s="256"/>
      <c r="O105" s="19" t="s">
        <v>93</v>
      </c>
      <c r="P105" s="29"/>
      <c r="Q105" s="343"/>
      <c r="R105" s="342"/>
      <c r="S105" s="342"/>
      <c r="T105" s="343"/>
      <c r="U105" s="343"/>
      <c r="V105" s="342"/>
      <c r="W105" s="342"/>
    </row>
    <row r="106" spans="3:23" ht="13.95" customHeight="1">
      <c r="G106" s="15"/>
      <c r="H106" s="15"/>
      <c r="I106" s="15"/>
      <c r="J106" s="33"/>
      <c r="K106" s="97" t="s">
        <v>16</v>
      </c>
      <c r="L106" s="98"/>
      <c r="M106" s="7"/>
      <c r="N106" s="124"/>
      <c r="O106" s="97" t="s">
        <v>16</v>
      </c>
      <c r="P106" s="281"/>
      <c r="Q106" s="345"/>
      <c r="R106" s="344"/>
      <c r="S106" s="344"/>
      <c r="T106" s="344"/>
      <c r="U106" s="345"/>
      <c r="V106" s="342"/>
      <c r="W106" s="342"/>
    </row>
    <row r="107" spans="3:23">
      <c r="E107" s="292" t="s">
        <v>59</v>
      </c>
      <c r="F107" s="292"/>
      <c r="G107" s="292"/>
      <c r="H107" s="292"/>
      <c r="I107" s="292"/>
      <c r="J107" s="79"/>
      <c r="K107" s="274">
        <v>10000</v>
      </c>
      <c r="L107" s="255"/>
      <c r="M107" s="7"/>
      <c r="N107" s="7"/>
      <c r="O107" s="274">
        <v>0</v>
      </c>
      <c r="P107" s="22"/>
      <c r="Q107" s="343"/>
      <c r="R107" s="346"/>
      <c r="S107" s="342"/>
      <c r="T107" s="343"/>
      <c r="U107" s="343"/>
      <c r="V107" s="342"/>
      <c r="W107" s="342"/>
    </row>
    <row r="108" spans="3:23">
      <c r="E108" s="292" t="s">
        <v>45</v>
      </c>
      <c r="F108" s="292"/>
      <c r="G108" s="292"/>
      <c r="H108" s="292"/>
      <c r="I108" s="292"/>
      <c r="J108" s="79"/>
      <c r="K108" s="150">
        <f>IF(K107&gt;O94,0,O94-K107)</f>
        <v>15000</v>
      </c>
      <c r="L108" s="32" t="s">
        <v>8</v>
      </c>
      <c r="M108" s="7"/>
      <c r="N108" s="32" t="s">
        <v>8</v>
      </c>
      <c r="O108" s="150">
        <f>IF(O107&gt;O94,0,O94-O107)</f>
        <v>25000</v>
      </c>
      <c r="P108" s="22"/>
      <c r="R108" s="347" t="s">
        <v>8</v>
      </c>
      <c r="S108" s="341"/>
      <c r="T108" s="343"/>
      <c r="U108" s="343"/>
      <c r="V108" s="342"/>
      <c r="W108" s="342"/>
    </row>
    <row r="109" spans="3:23">
      <c r="E109" s="292" t="s">
        <v>46</v>
      </c>
      <c r="F109" s="292"/>
      <c r="G109" s="292"/>
      <c r="H109" s="292"/>
      <c r="I109" s="292"/>
      <c r="J109" s="79"/>
      <c r="K109" s="276">
        <v>0.25</v>
      </c>
      <c r="L109" s="255"/>
      <c r="M109" s="7"/>
      <c r="N109" s="7" t="s">
        <v>8</v>
      </c>
      <c r="O109" s="276">
        <v>0.25</v>
      </c>
      <c r="P109" s="22"/>
      <c r="Q109" s="343"/>
      <c r="R109" s="346"/>
      <c r="S109" s="342" t="s">
        <v>8</v>
      </c>
      <c r="T109" s="343"/>
      <c r="U109" s="343"/>
      <c r="V109" s="342"/>
      <c r="W109" s="342"/>
    </row>
    <row r="110" spans="3:23">
      <c r="E110" s="292" t="s">
        <v>47</v>
      </c>
      <c r="F110" s="292"/>
      <c r="G110" s="292"/>
      <c r="H110" s="292"/>
      <c r="I110" s="292"/>
      <c r="J110" s="79"/>
      <c r="K110" s="276">
        <v>0.09</v>
      </c>
      <c r="L110" s="255"/>
      <c r="M110" s="7"/>
      <c r="N110" s="7"/>
      <c r="O110" s="276">
        <v>0.09</v>
      </c>
      <c r="P110" s="22"/>
      <c r="Q110" s="343"/>
      <c r="R110" s="346"/>
      <c r="S110" s="342"/>
      <c r="T110" s="343"/>
      <c r="U110" s="343"/>
      <c r="V110" s="342"/>
      <c r="W110" s="342"/>
    </row>
    <row r="111" spans="3:23">
      <c r="E111" s="292" t="s">
        <v>48</v>
      </c>
      <c r="F111" s="292"/>
      <c r="G111" s="292"/>
      <c r="H111" s="292"/>
      <c r="I111" s="292"/>
      <c r="J111" s="79"/>
      <c r="K111" s="277">
        <v>0.153</v>
      </c>
      <c r="L111" s="7"/>
      <c r="M111" s="7"/>
      <c r="N111" s="7"/>
      <c r="O111" s="277">
        <v>0</v>
      </c>
      <c r="P111" s="22"/>
      <c r="Q111" s="343"/>
      <c r="R111" s="346"/>
      <c r="S111" s="342"/>
      <c r="T111" s="343"/>
      <c r="U111" s="343"/>
      <c r="V111" s="342"/>
      <c r="W111" s="342"/>
    </row>
    <row r="112" spans="3:23">
      <c r="E112" s="292" t="s">
        <v>49</v>
      </c>
      <c r="F112" s="292"/>
      <c r="G112" s="292"/>
      <c r="H112" s="292"/>
      <c r="I112" s="292"/>
      <c r="J112" s="82"/>
      <c r="K112" s="151">
        <f>K109+K110+K111-(2*K109*K110)-(K109*K111*0.5)</f>
        <v>0.42887500000000001</v>
      </c>
      <c r="L112" s="35" t="s">
        <v>8</v>
      </c>
      <c r="M112" s="62"/>
      <c r="N112" s="35" t="s">
        <v>8</v>
      </c>
      <c r="O112" s="151">
        <f>O109+O110+O111-(2*O109*O110)-(O109*O111*0.5)</f>
        <v>0.29499999999999998</v>
      </c>
      <c r="P112" s="282" t="s">
        <v>8</v>
      </c>
      <c r="Q112" s="343"/>
      <c r="R112" s="348" t="s">
        <v>8</v>
      </c>
      <c r="S112" s="343"/>
      <c r="T112" s="343"/>
      <c r="U112" s="342"/>
      <c r="V112" s="342"/>
      <c r="W112" s="342"/>
    </row>
    <row r="113" spans="1:23">
      <c r="L113" s="7"/>
      <c r="M113" s="16"/>
      <c r="P113" s="7"/>
      <c r="Q113" s="342"/>
      <c r="R113" s="348"/>
      <c r="S113" s="348"/>
      <c r="T113" s="342"/>
      <c r="U113" s="342"/>
      <c r="V113" s="342"/>
      <c r="W113" s="342"/>
    </row>
    <row r="114" spans="1:23">
      <c r="G114" s="42"/>
      <c r="H114" s="42"/>
      <c r="I114" s="42"/>
      <c r="J114" s="42"/>
      <c r="K114" s="42"/>
      <c r="L114" s="42"/>
      <c r="M114" s="42"/>
    </row>
    <row r="115" spans="1:23">
      <c r="A115" s="257"/>
      <c r="B115" s="38"/>
      <c r="C115" s="328" t="s">
        <v>125</v>
      </c>
      <c r="D115" s="285"/>
      <c r="E115" s="285"/>
      <c r="F115" s="285"/>
      <c r="G115" s="24"/>
      <c r="H115" s="24"/>
      <c r="I115" s="24"/>
    </row>
    <row r="116" spans="1:23">
      <c r="A116" s="257"/>
      <c r="B116" s="38"/>
      <c r="C116" s="311" t="s">
        <v>90</v>
      </c>
      <c r="D116" s="311"/>
      <c r="E116" s="311"/>
      <c r="F116" s="311"/>
      <c r="G116" s="311"/>
      <c r="H116" s="311"/>
      <c r="I116" s="99"/>
    </row>
    <row r="117" spans="1:23">
      <c r="A117" s="257"/>
      <c r="B117" s="38"/>
      <c r="C117" s="100" t="s">
        <v>88</v>
      </c>
      <c r="H117" s="107">
        <f ca="1">TODAY()</f>
        <v>42033</v>
      </c>
      <c r="I117" s="99"/>
      <c r="T117" s="280" t="s">
        <v>8</v>
      </c>
      <c r="U117" s="342"/>
    </row>
    <row r="118" spans="1:23" s="1" customFormat="1">
      <c r="A118" s="259"/>
      <c r="B118" s="36"/>
      <c r="C118" s="101"/>
      <c r="D118" s="102"/>
      <c r="E118" s="102"/>
      <c r="F118" s="102"/>
      <c r="G118" s="102"/>
      <c r="H118" s="103"/>
      <c r="I118" s="102"/>
    </row>
    <row r="119" spans="1:23" customFormat="1">
      <c r="A119" s="260"/>
      <c r="B119" s="37"/>
      <c r="C119" s="104" t="s">
        <v>89</v>
      </c>
      <c r="D119" s="105"/>
      <c r="E119" s="105"/>
      <c r="F119" s="105"/>
      <c r="G119" s="105"/>
      <c r="H119" s="105"/>
      <c r="I119" s="105"/>
      <c r="J119" s="106"/>
      <c r="K119" s="106"/>
    </row>
    <row r="120" spans="1:23" customFormat="1" ht="12.9" customHeight="1">
      <c r="A120" s="260"/>
      <c r="B120" s="37"/>
      <c r="C120" s="283" t="s">
        <v>136</v>
      </c>
      <c r="D120" s="283"/>
      <c r="E120" s="283"/>
      <c r="F120" s="283"/>
      <c r="G120" s="283"/>
      <c r="H120" s="283"/>
      <c r="I120" s="283"/>
      <c r="J120" s="283"/>
      <c r="K120" s="283"/>
      <c r="L120" s="283"/>
      <c r="M120" s="283"/>
      <c r="N120" s="283"/>
      <c r="O120" s="283"/>
      <c r="P120" s="283"/>
      <c r="Q120" s="278"/>
      <c r="R120" s="279"/>
      <c r="S120" s="279"/>
      <c r="T120" s="279"/>
    </row>
    <row r="121" spans="1:23" customFormat="1">
      <c r="A121" s="260"/>
      <c r="B121" s="37"/>
      <c r="C121" s="283"/>
      <c r="D121" s="283"/>
      <c r="E121" s="283"/>
      <c r="F121" s="283"/>
      <c r="G121" s="283"/>
      <c r="H121" s="283"/>
      <c r="I121" s="283"/>
      <c r="J121" s="283"/>
      <c r="K121" s="283"/>
      <c r="L121" s="283"/>
      <c r="M121" s="283"/>
      <c r="N121" s="283"/>
      <c r="O121" s="283"/>
      <c r="P121" s="283"/>
      <c r="Q121" s="278"/>
      <c r="R121" s="279"/>
      <c r="S121" s="279"/>
      <c r="T121" s="279"/>
    </row>
    <row r="122" spans="1:23" customFormat="1">
      <c r="A122" s="260"/>
      <c r="B122" s="37"/>
      <c r="C122" s="283"/>
      <c r="D122" s="283"/>
      <c r="E122" s="283"/>
      <c r="F122" s="283"/>
      <c r="G122" s="283"/>
      <c r="H122" s="283"/>
      <c r="I122" s="283"/>
      <c r="J122" s="283"/>
      <c r="K122" s="283"/>
      <c r="L122" s="283"/>
      <c r="M122" s="283"/>
      <c r="N122" s="283"/>
      <c r="O122" s="283"/>
      <c r="P122" s="283"/>
      <c r="Q122" s="278"/>
      <c r="R122" s="279"/>
      <c r="S122" s="279"/>
      <c r="T122" s="279"/>
    </row>
    <row r="123" spans="1:23" ht="12.9" customHeight="1">
      <c r="C123" s="283" t="s">
        <v>94</v>
      </c>
      <c r="D123" s="283"/>
      <c r="E123" s="283"/>
      <c r="F123" s="283"/>
      <c r="G123" s="283"/>
      <c r="H123" s="283"/>
      <c r="I123" s="283"/>
      <c r="J123" s="283"/>
      <c r="K123" s="283"/>
      <c r="L123" s="283"/>
      <c r="M123" s="283"/>
      <c r="N123" s="283"/>
      <c r="O123" s="283"/>
      <c r="P123" s="43"/>
      <c r="Q123" s="43"/>
    </row>
    <row r="124" spans="1:23">
      <c r="C124" s="283"/>
      <c r="D124" s="283"/>
      <c r="E124" s="283"/>
      <c r="F124" s="283"/>
      <c r="G124" s="283"/>
      <c r="H124" s="283"/>
      <c r="I124" s="283"/>
      <c r="J124" s="283"/>
      <c r="K124" s="283"/>
      <c r="L124" s="283"/>
      <c r="M124" s="283"/>
      <c r="N124" s="283"/>
      <c r="O124" s="283"/>
    </row>
    <row r="128" spans="1:23">
      <c r="F128" s="278"/>
      <c r="G128" s="278"/>
      <c r="H128" s="278"/>
      <c r="I128" s="278"/>
    </row>
    <row r="129" spans="5:9">
      <c r="E129" s="278"/>
      <c r="F129" s="278"/>
      <c r="G129" s="278"/>
      <c r="H129" s="278"/>
      <c r="I129" s="278"/>
    </row>
    <row r="130" spans="5:9">
      <c r="F130" s="278"/>
      <c r="G130" s="278"/>
      <c r="H130" s="278"/>
      <c r="I130" s="278"/>
    </row>
    <row r="131" spans="5:9">
      <c r="E131" s="278"/>
      <c r="F131" s="278"/>
      <c r="G131" s="278"/>
      <c r="H131" s="278"/>
      <c r="I131" s="278"/>
    </row>
  </sheetData>
  <sheetProtection sheet="1" objects="1" scenarios="1"/>
  <dataConsolidate/>
  <mergeCells count="89">
    <mergeCell ref="E48:H48"/>
    <mergeCell ref="E46:H46"/>
    <mergeCell ref="C3:Q3"/>
    <mergeCell ref="C6:I6"/>
    <mergeCell ref="C5:K5"/>
    <mergeCell ref="F95:H95"/>
    <mergeCell ref="E112:I112"/>
    <mergeCell ref="E107:I107"/>
    <mergeCell ref="C8:M8"/>
    <mergeCell ref="E37:G37"/>
    <mergeCell ref="F39:H39"/>
    <mergeCell ref="D93:H93"/>
    <mergeCell ref="E11:G11"/>
    <mergeCell ref="E12:G12"/>
    <mergeCell ref="E13:G13"/>
    <mergeCell ref="C71:G71"/>
    <mergeCell ref="C27:G27"/>
    <mergeCell ref="C43:G43"/>
    <mergeCell ref="D10:I10"/>
    <mergeCell ref="D23:I23"/>
    <mergeCell ref="K21:Q21"/>
    <mergeCell ref="E15:G15"/>
    <mergeCell ref="K11:Q11"/>
    <mergeCell ref="C21:G21"/>
    <mergeCell ref="K12:Q12"/>
    <mergeCell ref="K13:Q14"/>
    <mergeCell ref="E16:H16"/>
    <mergeCell ref="E17:H17"/>
    <mergeCell ref="F34:H34"/>
    <mergeCell ref="F31:H31"/>
    <mergeCell ref="F40:H40"/>
    <mergeCell ref="F35:H35"/>
    <mergeCell ref="E24:H24"/>
    <mergeCell ref="F38:H38"/>
    <mergeCell ref="E29:H29"/>
    <mergeCell ref="K64:S64"/>
    <mergeCell ref="E58:H58"/>
    <mergeCell ref="K43:S43"/>
    <mergeCell ref="E91:H91"/>
    <mergeCell ref="E86:H86"/>
    <mergeCell ref="F79:H79"/>
    <mergeCell ref="D53:G53"/>
    <mergeCell ref="F84:H84"/>
    <mergeCell ref="D90:I90"/>
    <mergeCell ref="E49:H49"/>
    <mergeCell ref="F88:H88"/>
    <mergeCell ref="E47:H47"/>
    <mergeCell ref="D45:G45"/>
    <mergeCell ref="E73:H73"/>
    <mergeCell ref="F77:H77"/>
    <mergeCell ref="F78:H78"/>
    <mergeCell ref="K27:Q27"/>
    <mergeCell ref="D28:I28"/>
    <mergeCell ref="F36:H36"/>
    <mergeCell ref="F30:H30"/>
    <mergeCell ref="F32:H32"/>
    <mergeCell ref="E33:H33"/>
    <mergeCell ref="E56:H56"/>
    <mergeCell ref="F51:H51"/>
    <mergeCell ref="E50:H50"/>
    <mergeCell ref="E110:I110"/>
    <mergeCell ref="E109:I109"/>
    <mergeCell ref="C105:H105"/>
    <mergeCell ref="F83:H83"/>
    <mergeCell ref="E57:H57"/>
    <mergeCell ref="E54:H54"/>
    <mergeCell ref="E55:H55"/>
    <mergeCell ref="E108:I108"/>
    <mergeCell ref="C64:G64"/>
    <mergeCell ref="F59:H59"/>
    <mergeCell ref="E67:H67"/>
    <mergeCell ref="D61:H61"/>
    <mergeCell ref="E82:H82"/>
    <mergeCell ref="D66:H66"/>
    <mergeCell ref="F94:G94"/>
    <mergeCell ref="D72:H72"/>
    <mergeCell ref="F74:H74"/>
    <mergeCell ref="F80:H80"/>
    <mergeCell ref="E87:H87"/>
    <mergeCell ref="C120:P122"/>
    <mergeCell ref="C123:O124"/>
    <mergeCell ref="E68:H68"/>
    <mergeCell ref="C98:H98"/>
    <mergeCell ref="J98:T98"/>
    <mergeCell ref="D100:I100"/>
    <mergeCell ref="C116:H116"/>
    <mergeCell ref="E111:I111"/>
    <mergeCell ref="K72:O72"/>
    <mergeCell ref="C115:F115"/>
  </mergeCells>
  <phoneticPr fontId="3" type="noConversion"/>
  <hyperlinks>
    <hyperlink ref="C3:D3" r:id="rId1" display="Estimating the Field Capacity of Farm Machines"/>
    <hyperlink ref="C3" r:id="rId2" display="Learn in the Financial Information section"/>
    <hyperlink ref="C3:Q3" r:id="rId3" display="Find out more on tiling in Information File C2-90, Understanding the Economics of Tile Drainage."/>
    <hyperlink ref="C116" r:id="rId4" display="Author: William Edwards"/>
    <hyperlink ref="C116:H116" r:id="rId5" display="Author: Don Hofstrand"/>
  </hyperlinks>
  <pageMargins left="0.75" right="0.75" top="1" bottom="1" header="0.5" footer="0.5"/>
  <pageSetup scale="79" fitToHeight="3" orientation="portrait" r:id="rId6"/>
  <headerFooter alignWithMargins="0"/>
  <rowBreaks count="3" manualBreakCount="3">
    <brk id="42" min="2" max="19" man="1"/>
    <brk id="104" min="2" max="19" man="1"/>
    <brk id="112" max="16383" man="1"/>
  </rowBreaks>
  <drawing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C63"/>
  <sheetViews>
    <sheetView showGridLines="0" zoomScale="85" zoomScaleNormal="85" workbookViewId="0">
      <pane xSplit="1" ySplit="9" topLeftCell="B10" activePane="bottomRight" state="frozen"/>
      <selection pane="topRight" activeCell="B1" sqref="B1"/>
      <selection pane="bottomLeft" activeCell="A7" sqref="A7"/>
      <selection pane="bottomRight"/>
    </sheetView>
  </sheetViews>
  <sheetFormatPr defaultColWidth="8.88671875" defaultRowHeight="13.2"/>
  <cols>
    <col min="1" max="1" width="5.77734375" style="108" customWidth="1"/>
    <col min="2" max="3" width="9.77734375" style="108" customWidth="1"/>
    <col min="4" max="4" width="10.77734375" style="108" customWidth="1"/>
    <col min="5" max="5" width="1.77734375" style="108" customWidth="1"/>
    <col min="6" max="8" width="11.77734375" style="108" customWidth="1"/>
    <col min="9" max="9" width="1.77734375" style="108" customWidth="1"/>
    <col min="10" max="12" width="9.77734375" style="108" customWidth="1"/>
    <col min="13" max="13" width="1.77734375" style="108" customWidth="1"/>
    <col min="14" max="17" width="9.77734375" style="108" customWidth="1"/>
    <col min="18" max="18" width="1.77734375" style="108" customWidth="1"/>
    <col min="19" max="20" width="11.77734375" style="108" customWidth="1"/>
    <col min="21" max="26" width="12.6640625" style="108" customWidth="1"/>
    <col min="27" max="27" width="2.6640625" style="108" customWidth="1"/>
    <col min="28" max="29" width="6.44140625" style="108" customWidth="1"/>
    <col min="30" max="30" width="7.6640625" style="108" customWidth="1"/>
    <col min="31" max="16384" width="8.88671875" style="108"/>
  </cols>
  <sheetData>
    <row r="1" spans="1:28" ht="12.75" customHeight="1">
      <c r="A1" s="110"/>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09"/>
    </row>
    <row r="2" spans="1:28" ht="15" customHeight="1">
      <c r="A2" s="102"/>
      <c r="B2" s="334" t="s">
        <v>102</v>
      </c>
      <c r="C2" s="335"/>
      <c r="D2" s="335"/>
      <c r="E2" s="335"/>
      <c r="F2" s="335"/>
      <c r="G2" s="335"/>
      <c r="H2" s="335"/>
      <c r="I2" s="335"/>
      <c r="J2" s="335"/>
      <c r="K2" s="335"/>
      <c r="L2" s="335"/>
      <c r="M2" s="285"/>
      <c r="N2" s="285"/>
      <c r="O2" s="285"/>
      <c r="P2" s="285"/>
      <c r="Q2" s="285"/>
      <c r="R2" s="285"/>
      <c r="S2" s="285"/>
      <c r="T2" s="285"/>
      <c r="U2" s="102"/>
      <c r="V2" s="102"/>
      <c r="W2" s="102"/>
      <c r="X2" s="102"/>
      <c r="Y2" s="102"/>
      <c r="Z2" s="102"/>
      <c r="AA2" s="102"/>
      <c r="AB2" s="112"/>
    </row>
    <row r="3" spans="1:28" ht="15" customHeight="1">
      <c r="A3" s="102"/>
      <c r="B3" s="338" t="s">
        <v>128</v>
      </c>
      <c r="C3" s="338"/>
      <c r="D3" s="338"/>
      <c r="E3" s="338"/>
      <c r="F3" s="338"/>
      <c r="G3" s="338"/>
      <c r="H3" s="338"/>
      <c r="I3" s="338"/>
      <c r="J3" s="338"/>
      <c r="K3" s="338"/>
      <c r="L3" s="338"/>
      <c r="M3" s="338"/>
      <c r="N3" s="338"/>
      <c r="O3" s="338"/>
      <c r="P3" s="338"/>
      <c r="Q3" s="338"/>
      <c r="R3" s="338"/>
      <c r="S3" s="338"/>
      <c r="T3" s="338"/>
      <c r="U3" s="102"/>
      <c r="V3" s="102"/>
      <c r="W3" s="102"/>
      <c r="X3" s="102"/>
      <c r="Y3" s="102"/>
      <c r="Z3" s="102"/>
      <c r="AA3" s="102"/>
      <c r="AB3" s="112"/>
    </row>
    <row r="4" spans="1:28" ht="15" customHeight="1" thickBot="1">
      <c r="A4" s="102"/>
      <c r="B4" s="226"/>
      <c r="C4" s="227"/>
      <c r="D4" s="227"/>
      <c r="E4" s="227"/>
      <c r="F4" s="227"/>
      <c r="G4" s="227"/>
      <c r="H4" s="227"/>
      <c r="I4" s="227"/>
      <c r="J4" s="227"/>
      <c r="K4" s="227"/>
      <c r="L4" s="227"/>
      <c r="M4" s="227"/>
      <c r="N4" s="227"/>
      <c r="O4" s="227"/>
      <c r="P4" s="227"/>
      <c r="Q4" s="227"/>
      <c r="R4" s="227"/>
      <c r="S4" s="227"/>
      <c r="T4" s="227"/>
      <c r="U4" s="102"/>
      <c r="V4" s="102"/>
      <c r="W4" s="102"/>
      <c r="X4" s="102"/>
      <c r="Y4" s="102"/>
      <c r="Z4" s="102"/>
      <c r="AA4" s="102"/>
      <c r="AB4" s="112"/>
    </row>
    <row r="5" spans="1:28" ht="15" customHeight="1">
      <c r="A5" s="102"/>
      <c r="B5" s="336" t="s">
        <v>115</v>
      </c>
      <c r="C5" s="329"/>
      <c r="D5" s="337"/>
      <c r="E5" s="189"/>
      <c r="F5" s="329" t="s">
        <v>123</v>
      </c>
      <c r="G5" s="329"/>
      <c r="H5" s="329"/>
      <c r="I5" s="190"/>
      <c r="J5" s="330" t="s">
        <v>10</v>
      </c>
      <c r="K5" s="331"/>
      <c r="L5" s="331"/>
      <c r="M5" s="215"/>
      <c r="N5" s="330" t="s">
        <v>116</v>
      </c>
      <c r="O5" s="329"/>
      <c r="P5" s="329"/>
      <c r="Q5" s="329"/>
      <c r="R5" s="189"/>
      <c r="S5" s="330" t="s">
        <v>122</v>
      </c>
      <c r="T5" s="332"/>
      <c r="U5" s="102"/>
      <c r="V5" s="102"/>
      <c r="W5" s="102"/>
      <c r="X5" s="102"/>
      <c r="Y5" s="102"/>
      <c r="Z5" s="102"/>
      <c r="AA5" s="102"/>
      <c r="AB5" s="112"/>
    </row>
    <row r="6" spans="1:28" ht="15" customHeight="1">
      <c r="A6" s="102"/>
      <c r="B6" s="192">
        <v>-1</v>
      </c>
      <c r="C6" s="179">
        <v>-2</v>
      </c>
      <c r="D6" s="179">
        <v>-3</v>
      </c>
      <c r="E6" s="180"/>
      <c r="F6" s="179">
        <v>-4</v>
      </c>
      <c r="G6" s="179">
        <v>-5</v>
      </c>
      <c r="H6" s="183">
        <v>-6</v>
      </c>
      <c r="I6" s="188"/>
      <c r="J6" s="179">
        <v>-7</v>
      </c>
      <c r="K6" s="179">
        <v>-8</v>
      </c>
      <c r="L6" s="179">
        <v>-9</v>
      </c>
      <c r="M6" s="181"/>
      <c r="N6" s="182">
        <v>-10</v>
      </c>
      <c r="O6" s="179">
        <v>-11</v>
      </c>
      <c r="P6" s="179">
        <v>-12</v>
      </c>
      <c r="Q6" s="179">
        <v>-13</v>
      </c>
      <c r="R6" s="214"/>
      <c r="S6" s="182">
        <v>-14</v>
      </c>
      <c r="T6" s="193">
        <v>-15</v>
      </c>
      <c r="U6" s="102"/>
      <c r="V6" s="102"/>
      <c r="W6" s="102"/>
      <c r="X6" s="102"/>
      <c r="Y6" s="102"/>
      <c r="Z6" s="102"/>
      <c r="AA6" s="102"/>
      <c r="AB6" s="112"/>
    </row>
    <row r="7" spans="1:28" ht="15" customHeight="1">
      <c r="A7" s="102"/>
      <c r="B7" s="194"/>
      <c r="C7" s="141"/>
      <c r="D7" s="116" t="s">
        <v>113</v>
      </c>
      <c r="E7" s="141"/>
      <c r="F7" s="114" t="s">
        <v>106</v>
      </c>
      <c r="G7" s="141"/>
      <c r="H7" s="116" t="s">
        <v>109</v>
      </c>
      <c r="I7" s="143"/>
      <c r="J7" s="115" t="s">
        <v>18</v>
      </c>
      <c r="K7" s="115" t="s">
        <v>18</v>
      </c>
      <c r="L7" s="115" t="s">
        <v>19</v>
      </c>
      <c r="M7" s="178"/>
      <c r="N7" s="115"/>
      <c r="O7" s="115" t="s">
        <v>120</v>
      </c>
      <c r="P7" s="115" t="s">
        <v>114</v>
      </c>
      <c r="Q7" s="115" t="s">
        <v>113</v>
      </c>
      <c r="R7" s="214"/>
      <c r="S7" s="114" t="s">
        <v>106</v>
      </c>
      <c r="T7" s="195" t="s">
        <v>109</v>
      </c>
      <c r="U7" s="102"/>
      <c r="V7" s="102"/>
      <c r="W7" s="102"/>
      <c r="X7" s="102"/>
      <c r="Y7" s="102"/>
      <c r="Z7" s="102"/>
      <c r="AA7" s="102"/>
      <c r="AB7" s="112"/>
    </row>
    <row r="8" spans="1:28" ht="15" customHeight="1">
      <c r="A8" s="102"/>
      <c r="B8" s="196"/>
      <c r="C8" s="115"/>
      <c r="D8" s="209" t="s">
        <v>111</v>
      </c>
      <c r="E8" s="143"/>
      <c r="F8" s="149" t="s">
        <v>118</v>
      </c>
      <c r="G8" s="115" t="s">
        <v>107</v>
      </c>
      <c r="H8" s="148" t="s">
        <v>119</v>
      </c>
      <c r="I8" s="143"/>
      <c r="J8" s="114" t="s">
        <v>17</v>
      </c>
      <c r="K8" s="115" t="s">
        <v>17</v>
      </c>
      <c r="L8" s="116" t="s">
        <v>17</v>
      </c>
      <c r="M8" s="177"/>
      <c r="N8" s="114" t="s">
        <v>110</v>
      </c>
      <c r="O8" s="115" t="s">
        <v>121</v>
      </c>
      <c r="P8" s="115" t="s">
        <v>110</v>
      </c>
      <c r="Q8" s="116" t="s">
        <v>111</v>
      </c>
      <c r="R8" s="141"/>
      <c r="S8" s="114" t="s">
        <v>118</v>
      </c>
      <c r="T8" s="210" t="s">
        <v>119</v>
      </c>
      <c r="U8" s="102"/>
      <c r="V8" s="102"/>
      <c r="W8" s="102"/>
      <c r="X8" s="102"/>
      <c r="Y8" s="102"/>
      <c r="Z8" s="102"/>
      <c r="AA8" s="102"/>
      <c r="AB8" s="112"/>
    </row>
    <row r="9" spans="1:28" ht="15" customHeight="1">
      <c r="A9" s="113" t="s">
        <v>0</v>
      </c>
      <c r="B9" s="197" t="s">
        <v>104</v>
      </c>
      <c r="C9" s="186" t="s">
        <v>105</v>
      </c>
      <c r="D9" s="225" t="s">
        <v>12</v>
      </c>
      <c r="E9" s="186"/>
      <c r="F9" s="224" t="s">
        <v>12</v>
      </c>
      <c r="G9" s="186" t="s">
        <v>108</v>
      </c>
      <c r="H9" s="116" t="s">
        <v>12</v>
      </c>
      <c r="I9" s="115"/>
      <c r="J9" s="224" t="s">
        <v>1</v>
      </c>
      <c r="K9" s="186" t="s">
        <v>9</v>
      </c>
      <c r="L9" s="225" t="s">
        <v>11</v>
      </c>
      <c r="M9" s="208"/>
      <c r="N9" s="224" t="s">
        <v>112</v>
      </c>
      <c r="O9" s="115" t="s">
        <v>1</v>
      </c>
      <c r="P9" s="115" t="s">
        <v>112</v>
      </c>
      <c r="Q9" s="148" t="s">
        <v>13</v>
      </c>
      <c r="R9" s="230"/>
      <c r="S9" s="229" t="s">
        <v>13</v>
      </c>
      <c r="T9" s="195" t="s">
        <v>13</v>
      </c>
      <c r="U9" s="102"/>
      <c r="V9" s="102"/>
      <c r="W9" s="102"/>
      <c r="X9" s="102"/>
      <c r="Y9" s="102"/>
      <c r="Z9" s="102"/>
      <c r="AA9" s="102"/>
      <c r="AB9" s="112"/>
    </row>
    <row r="10" spans="1:28" ht="15" customHeight="1">
      <c r="A10" s="117">
        <v>0</v>
      </c>
      <c r="B10" s="198"/>
      <c r="C10" s="136"/>
      <c r="D10" s="142"/>
      <c r="E10" s="136"/>
      <c r="F10" s="135"/>
      <c r="G10" s="137">
        <f>'Input Data'!O94</f>
        <v>25000</v>
      </c>
      <c r="H10" s="185">
        <f>F10-G$10</f>
        <v>-25000</v>
      </c>
      <c r="I10" s="137"/>
      <c r="J10" s="128" t="s">
        <v>8</v>
      </c>
      <c r="K10" s="129" t="s">
        <v>8</v>
      </c>
      <c r="L10" s="130">
        <f>'Input Data'!O94</f>
        <v>25000</v>
      </c>
      <c r="M10" s="131"/>
      <c r="N10" s="146"/>
      <c r="O10" s="131"/>
      <c r="P10" s="118"/>
      <c r="Q10" s="147"/>
      <c r="R10" s="118"/>
      <c r="S10" s="135"/>
      <c r="T10" s="199">
        <f>S10-L10</f>
        <v>-25000</v>
      </c>
      <c r="U10" s="118"/>
      <c r="V10" s="118"/>
      <c r="W10" s="118"/>
      <c r="X10" s="118"/>
      <c r="Y10" s="118"/>
      <c r="Z10" s="118"/>
      <c r="AA10" s="119"/>
    </row>
    <row r="11" spans="1:28" ht="15" customHeight="1">
      <c r="A11" s="117">
        <v>1</v>
      </c>
      <c r="B11" s="200">
        <f>'Input Data'!S$51</f>
        <v>5963</v>
      </c>
      <c r="C11" s="129">
        <f>'Input Data'!S$59</f>
        <v>1550</v>
      </c>
      <c r="D11" s="130">
        <f>B11-C11</f>
        <v>4413</v>
      </c>
      <c r="E11" s="129"/>
      <c r="F11" s="132">
        <f>D11</f>
        <v>4413</v>
      </c>
      <c r="G11" s="129"/>
      <c r="H11" s="185">
        <f>F11-G$10</f>
        <v>-20587</v>
      </c>
      <c r="I11" s="137"/>
      <c r="J11" s="138">
        <v>0.05</v>
      </c>
      <c r="K11" s="129">
        <f>(('Input Data'!K$108*$J11)+'Input Data'!K107)</f>
        <v>10750</v>
      </c>
      <c r="L11" s="130">
        <f>(L10-K11)</f>
        <v>14250</v>
      </c>
      <c r="M11" s="131"/>
      <c r="N11" s="218">
        <f>D11-K11</f>
        <v>-6337</v>
      </c>
      <c r="O11" s="184">
        <f>'Input Data'!K$112</f>
        <v>0.42887500000000001</v>
      </c>
      <c r="P11" s="219">
        <f>N11*O11</f>
        <v>-2717.7808749999999</v>
      </c>
      <c r="Q11" s="130">
        <f>D11-P11</f>
        <v>7130.7808750000004</v>
      </c>
      <c r="R11" s="129"/>
      <c r="S11" s="132">
        <f>Q11</f>
        <v>7130.7808750000004</v>
      </c>
      <c r="T11" s="199">
        <f>S11-G$10</f>
        <v>-17869.219125</v>
      </c>
      <c r="U11" s="118"/>
      <c r="V11" s="118"/>
      <c r="W11" s="118"/>
      <c r="X11" s="118"/>
      <c r="Y11" s="118"/>
      <c r="Z11" s="118"/>
      <c r="AA11" s="119"/>
    </row>
    <row r="12" spans="1:28" ht="15" customHeight="1">
      <c r="A12" s="117">
        <v>2</v>
      </c>
      <c r="B12" s="200">
        <f>'Input Data'!S$51</f>
        <v>5963</v>
      </c>
      <c r="C12" s="129">
        <f>'Input Data'!S$59</f>
        <v>1550</v>
      </c>
      <c r="D12" s="130">
        <f t="shared" ref="D12:D40" si="0">B12-C12</f>
        <v>4413</v>
      </c>
      <c r="E12" s="129"/>
      <c r="F12" s="132">
        <f>F11+D12</f>
        <v>8826</v>
      </c>
      <c r="G12" s="129"/>
      <c r="H12" s="185">
        <f>F12-G$10</f>
        <v>-16174</v>
      </c>
      <c r="I12" s="137"/>
      <c r="J12" s="138">
        <v>9.5000000000000001E-2</v>
      </c>
      <c r="K12" s="129">
        <f>'Input Data'!K$108*$J12</f>
        <v>1425</v>
      </c>
      <c r="L12" s="130">
        <f>(L11-K12)</f>
        <v>12825</v>
      </c>
      <c r="M12" s="131"/>
      <c r="N12" s="218">
        <f>D12-K12</f>
        <v>2988</v>
      </c>
      <c r="O12" s="184">
        <f>'Input Data'!K$112</f>
        <v>0.42887500000000001</v>
      </c>
      <c r="P12" s="219">
        <f t="shared" ref="P12:P40" si="1">N12*O12</f>
        <v>1281.4784999999999</v>
      </c>
      <c r="Q12" s="130">
        <f>D12-P12</f>
        <v>3131.5214999999998</v>
      </c>
      <c r="R12" s="129"/>
      <c r="S12" s="132">
        <f>S11+Q12</f>
        <v>10262.302374999999</v>
      </c>
      <c r="T12" s="199">
        <f t="shared" ref="T12:T40" si="2">S12-G$10</f>
        <v>-14737.697625000001</v>
      </c>
      <c r="U12" s="118"/>
      <c r="V12" s="118"/>
      <c r="W12" s="118"/>
      <c r="X12" s="118"/>
      <c r="Y12" s="118"/>
      <c r="Z12" s="118"/>
      <c r="AA12" s="119"/>
    </row>
    <row r="13" spans="1:28" ht="15" customHeight="1">
      <c r="A13" s="117">
        <v>3</v>
      </c>
      <c r="B13" s="200">
        <f>'Input Data'!S$51</f>
        <v>5963</v>
      </c>
      <c r="C13" s="129">
        <f>'Input Data'!S$59</f>
        <v>1550</v>
      </c>
      <c r="D13" s="130">
        <f t="shared" si="0"/>
        <v>4413</v>
      </c>
      <c r="E13" s="129"/>
      <c r="F13" s="132">
        <f t="shared" ref="F13:F40" si="3">F12+D13</f>
        <v>13239</v>
      </c>
      <c r="G13" s="129"/>
      <c r="H13" s="185">
        <f t="shared" ref="H13:H40" si="4">F13-G$10</f>
        <v>-11761</v>
      </c>
      <c r="I13" s="137"/>
      <c r="J13" s="138">
        <v>8.5500000000000007E-2</v>
      </c>
      <c r="K13" s="129">
        <f>'Input Data'!K$108*$J13</f>
        <v>1282.5</v>
      </c>
      <c r="L13" s="130">
        <f t="shared" ref="L13:L40" si="5">(L12-K13)</f>
        <v>11542.5</v>
      </c>
      <c r="M13" s="131"/>
      <c r="N13" s="218">
        <f>D13-K13</f>
        <v>3130.5</v>
      </c>
      <c r="O13" s="184">
        <f>'Input Data'!K$112</f>
        <v>0.42887500000000001</v>
      </c>
      <c r="P13" s="219">
        <f t="shared" si="1"/>
        <v>1342.5931875000001</v>
      </c>
      <c r="Q13" s="130">
        <f t="shared" ref="Q13:Q39" si="6">D13-P13</f>
        <v>3070.4068124999999</v>
      </c>
      <c r="R13" s="129"/>
      <c r="S13" s="132">
        <f t="shared" ref="S13:S40" si="7">S12+Q13</f>
        <v>13332.709187499999</v>
      </c>
      <c r="T13" s="199">
        <f t="shared" si="2"/>
        <v>-11667.290812500001</v>
      </c>
      <c r="U13" s="118"/>
      <c r="V13" s="118"/>
      <c r="W13" s="118"/>
      <c r="X13" s="118"/>
      <c r="Y13" s="118"/>
      <c r="Z13" s="118"/>
      <c r="AA13" s="119"/>
    </row>
    <row r="14" spans="1:28" ht="15" customHeight="1">
      <c r="A14" s="117">
        <v>4</v>
      </c>
      <c r="B14" s="200">
        <f>'Input Data'!S$51</f>
        <v>5963</v>
      </c>
      <c r="C14" s="129">
        <f>'Input Data'!S$59</f>
        <v>1550</v>
      </c>
      <c r="D14" s="130">
        <f t="shared" si="0"/>
        <v>4413</v>
      </c>
      <c r="E14" s="129"/>
      <c r="F14" s="132">
        <f t="shared" si="3"/>
        <v>17652</v>
      </c>
      <c r="G14" s="129"/>
      <c r="H14" s="185">
        <f t="shared" si="4"/>
        <v>-7348</v>
      </c>
      <c r="I14" s="137"/>
      <c r="J14" s="138">
        <v>7.6999999999999999E-2</v>
      </c>
      <c r="K14" s="129">
        <f>'Input Data'!K$108*$J14</f>
        <v>1155</v>
      </c>
      <c r="L14" s="130">
        <f t="shared" si="5"/>
        <v>10387.5</v>
      </c>
      <c r="M14" s="131"/>
      <c r="N14" s="218">
        <f t="shared" ref="N14:N40" si="8">D14-K14</f>
        <v>3258</v>
      </c>
      <c r="O14" s="184">
        <f>'Input Data'!K$112</f>
        <v>0.42887500000000001</v>
      </c>
      <c r="P14" s="219">
        <f t="shared" si="1"/>
        <v>1397.27475</v>
      </c>
      <c r="Q14" s="130">
        <f t="shared" si="6"/>
        <v>3015.72525</v>
      </c>
      <c r="R14" s="129"/>
      <c r="S14" s="132">
        <f t="shared" si="7"/>
        <v>16348.434437499998</v>
      </c>
      <c r="T14" s="199">
        <f t="shared" si="2"/>
        <v>-8651.5655625000018</v>
      </c>
      <c r="U14" s="118"/>
      <c r="V14" s="118"/>
      <c r="W14" s="118"/>
      <c r="X14" s="118"/>
      <c r="Y14" s="118"/>
      <c r="Z14" s="118"/>
      <c r="AA14" s="119"/>
    </row>
    <row r="15" spans="1:28" ht="15" customHeight="1">
      <c r="A15" s="117">
        <v>5</v>
      </c>
      <c r="B15" s="200">
        <f>'Input Data'!S$51</f>
        <v>5963</v>
      </c>
      <c r="C15" s="129">
        <f>'Input Data'!S$59</f>
        <v>1550</v>
      </c>
      <c r="D15" s="130">
        <f t="shared" si="0"/>
        <v>4413</v>
      </c>
      <c r="E15" s="129"/>
      <c r="F15" s="132">
        <f t="shared" si="3"/>
        <v>22065</v>
      </c>
      <c r="G15" s="129"/>
      <c r="H15" s="185">
        <f t="shared" si="4"/>
        <v>-2935</v>
      </c>
      <c r="I15" s="137"/>
      <c r="J15" s="138">
        <v>6.93E-2</v>
      </c>
      <c r="K15" s="129">
        <f>'Input Data'!K$108*$J15</f>
        <v>1039.5</v>
      </c>
      <c r="L15" s="130">
        <f t="shared" si="5"/>
        <v>9348</v>
      </c>
      <c r="M15" s="131"/>
      <c r="N15" s="218">
        <f t="shared" si="8"/>
        <v>3373.5</v>
      </c>
      <c r="O15" s="184">
        <f>'Input Data'!K$112</f>
        <v>0.42887500000000001</v>
      </c>
      <c r="P15" s="219">
        <f t="shared" si="1"/>
        <v>1446.8098125000001</v>
      </c>
      <c r="Q15" s="130">
        <f t="shared" si="6"/>
        <v>2966.1901874999999</v>
      </c>
      <c r="R15" s="129"/>
      <c r="S15" s="132">
        <f t="shared" si="7"/>
        <v>19314.624624999997</v>
      </c>
      <c r="T15" s="199">
        <f t="shared" si="2"/>
        <v>-5685.3753750000033</v>
      </c>
      <c r="U15" s="118"/>
      <c r="V15" s="118"/>
      <c r="W15" s="118"/>
      <c r="X15" s="118"/>
      <c r="Y15" s="118"/>
      <c r="Z15" s="118"/>
      <c r="AA15" s="119"/>
    </row>
    <row r="16" spans="1:28" ht="15" customHeight="1">
      <c r="A16" s="117">
        <v>6</v>
      </c>
      <c r="B16" s="200">
        <f>'Input Data'!S$51</f>
        <v>5963</v>
      </c>
      <c r="C16" s="129">
        <f>'Input Data'!S$59</f>
        <v>1550</v>
      </c>
      <c r="D16" s="130">
        <f t="shared" si="0"/>
        <v>4413</v>
      </c>
      <c r="E16" s="129"/>
      <c r="F16" s="132">
        <f t="shared" si="3"/>
        <v>26478</v>
      </c>
      <c r="G16" s="129"/>
      <c r="H16" s="185">
        <f t="shared" si="4"/>
        <v>1478</v>
      </c>
      <c r="I16" s="137"/>
      <c r="J16" s="138">
        <v>6.2300000000000001E-2</v>
      </c>
      <c r="K16" s="129">
        <f>'Input Data'!K$108*$J16</f>
        <v>934.5</v>
      </c>
      <c r="L16" s="130">
        <f>(L15-K16)</f>
        <v>8413.5</v>
      </c>
      <c r="M16" s="131"/>
      <c r="N16" s="218">
        <f t="shared" si="8"/>
        <v>3478.5</v>
      </c>
      <c r="O16" s="184">
        <f>'Input Data'!K$112</f>
        <v>0.42887500000000001</v>
      </c>
      <c r="P16" s="219">
        <f t="shared" si="1"/>
        <v>1491.8416875</v>
      </c>
      <c r="Q16" s="130">
        <f t="shared" si="6"/>
        <v>2921.1583124999997</v>
      </c>
      <c r="R16" s="129"/>
      <c r="S16" s="132">
        <f t="shared" si="7"/>
        <v>22235.782937499996</v>
      </c>
      <c r="T16" s="199">
        <f t="shared" si="2"/>
        <v>-2764.2170625000035</v>
      </c>
      <c r="U16" s="118"/>
      <c r="V16" s="118"/>
      <c r="W16" s="118" t="s">
        <v>8</v>
      </c>
      <c r="X16" s="118"/>
      <c r="Y16" s="118"/>
      <c r="Z16" s="118"/>
      <c r="AA16" s="119"/>
    </row>
    <row r="17" spans="1:27" ht="15" customHeight="1">
      <c r="A17" s="117">
        <v>7</v>
      </c>
      <c r="B17" s="200">
        <f>'Input Data'!S$51</f>
        <v>5963</v>
      </c>
      <c r="C17" s="129">
        <f>'Input Data'!S$59</f>
        <v>1550</v>
      </c>
      <c r="D17" s="130">
        <f t="shared" si="0"/>
        <v>4413</v>
      </c>
      <c r="E17" s="129"/>
      <c r="F17" s="132">
        <f t="shared" si="3"/>
        <v>30891</v>
      </c>
      <c r="G17" s="129"/>
      <c r="H17" s="185">
        <f t="shared" si="4"/>
        <v>5891</v>
      </c>
      <c r="I17" s="137"/>
      <c r="J17" s="138">
        <v>5.8999999999999997E-2</v>
      </c>
      <c r="K17" s="129">
        <f>'Input Data'!K$108*$J17</f>
        <v>885</v>
      </c>
      <c r="L17" s="130">
        <f t="shared" si="5"/>
        <v>7528.5</v>
      </c>
      <c r="M17" s="131"/>
      <c r="N17" s="218">
        <f t="shared" si="8"/>
        <v>3528</v>
      </c>
      <c r="O17" s="184">
        <f>'Input Data'!K$112</f>
        <v>0.42887500000000001</v>
      </c>
      <c r="P17" s="219">
        <f t="shared" si="1"/>
        <v>1513.0709999999999</v>
      </c>
      <c r="Q17" s="130">
        <f t="shared" si="6"/>
        <v>2899.9290000000001</v>
      </c>
      <c r="R17" s="129"/>
      <c r="S17" s="132">
        <f t="shared" si="7"/>
        <v>25135.711937499997</v>
      </c>
      <c r="T17" s="199">
        <f t="shared" si="2"/>
        <v>135.71193749999657</v>
      </c>
      <c r="U17" s="333" t="s">
        <v>8</v>
      </c>
      <c r="V17" s="333"/>
      <c r="W17" s="333"/>
      <c r="X17" s="118"/>
      <c r="Y17" s="118"/>
      <c r="Z17" s="118"/>
      <c r="AA17" s="119"/>
    </row>
    <row r="18" spans="1:27" ht="15" customHeight="1">
      <c r="A18" s="117">
        <v>8</v>
      </c>
      <c r="B18" s="200">
        <f>'Input Data'!S$51</f>
        <v>5963</v>
      </c>
      <c r="C18" s="129">
        <f>'Input Data'!S$59</f>
        <v>1550</v>
      </c>
      <c r="D18" s="130">
        <f t="shared" si="0"/>
        <v>4413</v>
      </c>
      <c r="E18" s="129"/>
      <c r="F18" s="132">
        <f t="shared" si="3"/>
        <v>35304</v>
      </c>
      <c r="G18" s="129"/>
      <c r="H18" s="185">
        <f t="shared" si="4"/>
        <v>10304</v>
      </c>
      <c r="I18" s="137"/>
      <c r="J18" s="138">
        <v>5.8999999999999997E-2</v>
      </c>
      <c r="K18" s="129">
        <f>'Input Data'!K$108*$J18</f>
        <v>885</v>
      </c>
      <c r="L18" s="130">
        <f t="shared" si="5"/>
        <v>6643.5</v>
      </c>
      <c r="M18" s="131"/>
      <c r="N18" s="218">
        <f t="shared" si="8"/>
        <v>3528</v>
      </c>
      <c r="O18" s="184">
        <f>'Input Data'!K$112</f>
        <v>0.42887500000000001</v>
      </c>
      <c r="P18" s="219">
        <f t="shared" si="1"/>
        <v>1513.0709999999999</v>
      </c>
      <c r="Q18" s="130">
        <f t="shared" si="6"/>
        <v>2899.9290000000001</v>
      </c>
      <c r="R18" s="129"/>
      <c r="S18" s="132">
        <f t="shared" si="7"/>
        <v>28035.640937499997</v>
      </c>
      <c r="T18" s="199">
        <f t="shared" si="2"/>
        <v>3035.6409374999967</v>
      </c>
      <c r="U18" s="115" t="s">
        <v>8</v>
      </c>
      <c r="V18" s="141"/>
      <c r="W18" s="115" t="s">
        <v>8</v>
      </c>
      <c r="X18" s="118"/>
      <c r="Y18" s="118"/>
      <c r="Z18" s="118"/>
      <c r="AA18" s="119"/>
    </row>
    <row r="19" spans="1:27" ht="15" customHeight="1">
      <c r="A19" s="117">
        <v>9</v>
      </c>
      <c r="B19" s="200">
        <f>'Input Data'!S$51</f>
        <v>5963</v>
      </c>
      <c r="C19" s="129">
        <f>'Input Data'!S$59</f>
        <v>1550</v>
      </c>
      <c r="D19" s="130">
        <f t="shared" si="0"/>
        <v>4413</v>
      </c>
      <c r="E19" s="129"/>
      <c r="F19" s="132">
        <f t="shared" si="3"/>
        <v>39717</v>
      </c>
      <c r="G19" s="129"/>
      <c r="H19" s="185">
        <f t="shared" si="4"/>
        <v>14717</v>
      </c>
      <c r="I19" s="137"/>
      <c r="J19" s="138">
        <v>5.91E-2</v>
      </c>
      <c r="K19" s="129">
        <f>'Input Data'!K$108*$J19</f>
        <v>886.5</v>
      </c>
      <c r="L19" s="130">
        <f t="shared" si="5"/>
        <v>5757</v>
      </c>
      <c r="M19" s="131"/>
      <c r="N19" s="218">
        <f t="shared" si="8"/>
        <v>3526.5</v>
      </c>
      <c r="O19" s="184">
        <f>'Input Data'!K$112</f>
        <v>0.42887500000000001</v>
      </c>
      <c r="P19" s="219">
        <f t="shared" si="1"/>
        <v>1512.4276875</v>
      </c>
      <c r="Q19" s="130">
        <f t="shared" si="6"/>
        <v>2900.5723125</v>
      </c>
      <c r="R19" s="129"/>
      <c r="S19" s="132">
        <f t="shared" si="7"/>
        <v>30936.213249999997</v>
      </c>
      <c r="T19" s="199">
        <f t="shared" si="2"/>
        <v>5936.2132499999971</v>
      </c>
      <c r="U19" s="115" t="s">
        <v>8</v>
      </c>
      <c r="V19" s="115" t="s">
        <v>8</v>
      </c>
      <c r="W19" s="115" t="s">
        <v>8</v>
      </c>
      <c r="X19" s="118"/>
      <c r="Y19" s="118"/>
      <c r="Z19" s="118"/>
      <c r="AA19" s="119"/>
    </row>
    <row r="20" spans="1:27" ht="15" customHeight="1">
      <c r="A20" s="117">
        <v>10</v>
      </c>
      <c r="B20" s="200">
        <f>'Input Data'!S$51</f>
        <v>5963</v>
      </c>
      <c r="C20" s="129">
        <f>'Input Data'!S$59</f>
        <v>1550</v>
      </c>
      <c r="D20" s="130">
        <f t="shared" si="0"/>
        <v>4413</v>
      </c>
      <c r="E20" s="129"/>
      <c r="F20" s="132">
        <f t="shared" si="3"/>
        <v>44130</v>
      </c>
      <c r="G20" s="129"/>
      <c r="H20" s="185">
        <f t="shared" si="4"/>
        <v>19130</v>
      </c>
      <c r="I20" s="137"/>
      <c r="J20" s="138">
        <v>5.8999999999999997E-2</v>
      </c>
      <c r="K20" s="129">
        <f>'Input Data'!K$108*$J20</f>
        <v>885</v>
      </c>
      <c r="L20" s="130">
        <f t="shared" si="5"/>
        <v>4872</v>
      </c>
      <c r="M20" s="131"/>
      <c r="N20" s="218">
        <f t="shared" si="8"/>
        <v>3528</v>
      </c>
      <c r="O20" s="184">
        <f>'Input Data'!K$112</f>
        <v>0.42887500000000001</v>
      </c>
      <c r="P20" s="219">
        <f t="shared" si="1"/>
        <v>1513.0709999999999</v>
      </c>
      <c r="Q20" s="130">
        <f t="shared" si="6"/>
        <v>2899.9290000000001</v>
      </c>
      <c r="R20" s="129"/>
      <c r="S20" s="132">
        <f t="shared" si="7"/>
        <v>33836.142249999997</v>
      </c>
      <c r="T20" s="199">
        <f t="shared" si="2"/>
        <v>8836.1422499999971</v>
      </c>
      <c r="U20" s="115" t="s">
        <v>8</v>
      </c>
      <c r="V20" s="115" t="s">
        <v>8</v>
      </c>
      <c r="W20" s="115" t="s">
        <v>8</v>
      </c>
      <c r="X20" s="118"/>
      <c r="Y20" s="118"/>
      <c r="Z20" s="118"/>
      <c r="AA20" s="119"/>
    </row>
    <row r="21" spans="1:27" ht="15" customHeight="1">
      <c r="A21" s="117">
        <v>11</v>
      </c>
      <c r="B21" s="200">
        <f>'Input Data'!S$51</f>
        <v>5963</v>
      </c>
      <c r="C21" s="129">
        <f>'Input Data'!S$59</f>
        <v>1550</v>
      </c>
      <c r="D21" s="130">
        <f t="shared" si="0"/>
        <v>4413</v>
      </c>
      <c r="E21" s="129"/>
      <c r="F21" s="132">
        <f t="shared" si="3"/>
        <v>48543</v>
      </c>
      <c r="G21" s="129"/>
      <c r="H21" s="185">
        <f t="shared" si="4"/>
        <v>23543</v>
      </c>
      <c r="I21" s="137"/>
      <c r="J21" s="138">
        <v>5.91E-2</v>
      </c>
      <c r="K21" s="129">
        <f>'Input Data'!K$108*$J21</f>
        <v>886.5</v>
      </c>
      <c r="L21" s="130">
        <f t="shared" si="5"/>
        <v>3985.5</v>
      </c>
      <c r="M21" s="131"/>
      <c r="N21" s="218">
        <f t="shared" si="8"/>
        <v>3526.5</v>
      </c>
      <c r="O21" s="184">
        <f>'Input Data'!K$112</f>
        <v>0.42887500000000001</v>
      </c>
      <c r="P21" s="219">
        <f t="shared" si="1"/>
        <v>1512.4276875</v>
      </c>
      <c r="Q21" s="130">
        <f t="shared" si="6"/>
        <v>2900.5723125</v>
      </c>
      <c r="R21" s="129"/>
      <c r="S21" s="132">
        <f t="shared" si="7"/>
        <v>36736.714562499998</v>
      </c>
      <c r="T21" s="199">
        <f t="shared" si="2"/>
        <v>11736.714562499998</v>
      </c>
      <c r="U21" s="131" t="s">
        <v>8</v>
      </c>
      <c r="V21" s="129" t="s">
        <v>8</v>
      </c>
      <c r="W21" s="129" t="s">
        <v>8</v>
      </c>
      <c r="X21" s="118"/>
      <c r="Y21" s="118"/>
      <c r="Z21" s="118"/>
      <c r="AA21" s="119"/>
    </row>
    <row r="22" spans="1:27" ht="15" customHeight="1">
      <c r="A22" s="117">
        <v>12</v>
      </c>
      <c r="B22" s="200">
        <f>'Input Data'!S$51</f>
        <v>5963</v>
      </c>
      <c r="C22" s="129">
        <f>'Input Data'!S$59</f>
        <v>1550</v>
      </c>
      <c r="D22" s="130">
        <f t="shared" si="0"/>
        <v>4413</v>
      </c>
      <c r="E22" s="129"/>
      <c r="F22" s="132">
        <f t="shared" si="3"/>
        <v>52956</v>
      </c>
      <c r="G22" s="129"/>
      <c r="H22" s="185">
        <f t="shared" si="4"/>
        <v>27956</v>
      </c>
      <c r="I22" s="137"/>
      <c r="J22" s="138">
        <v>5.8999999999999997E-2</v>
      </c>
      <c r="K22" s="129">
        <f>'Input Data'!K$108*$J22</f>
        <v>885</v>
      </c>
      <c r="L22" s="130">
        <f t="shared" si="5"/>
        <v>3100.5</v>
      </c>
      <c r="M22" s="131"/>
      <c r="N22" s="218">
        <f t="shared" si="8"/>
        <v>3528</v>
      </c>
      <c r="O22" s="184">
        <f>'Input Data'!K$112</f>
        <v>0.42887500000000001</v>
      </c>
      <c r="P22" s="219">
        <f t="shared" si="1"/>
        <v>1513.0709999999999</v>
      </c>
      <c r="Q22" s="130">
        <f t="shared" si="6"/>
        <v>2899.9290000000001</v>
      </c>
      <c r="R22" s="129"/>
      <c r="S22" s="132">
        <f t="shared" si="7"/>
        <v>39636.643562500001</v>
      </c>
      <c r="T22" s="199">
        <f t="shared" si="2"/>
        <v>14636.643562500001</v>
      </c>
      <c r="U22" s="129" t="s">
        <v>8</v>
      </c>
      <c r="V22" s="129"/>
      <c r="W22" s="129" t="s">
        <v>8</v>
      </c>
      <c r="X22" s="118"/>
      <c r="Y22" s="118"/>
      <c r="Z22" s="118"/>
      <c r="AA22" s="119"/>
    </row>
    <row r="23" spans="1:27" ht="15" customHeight="1">
      <c r="A23" s="117">
        <v>13</v>
      </c>
      <c r="B23" s="200">
        <f>'Input Data'!S$51</f>
        <v>5963</v>
      </c>
      <c r="C23" s="129">
        <f>'Input Data'!S$59</f>
        <v>1550</v>
      </c>
      <c r="D23" s="130">
        <f t="shared" si="0"/>
        <v>4413</v>
      </c>
      <c r="E23" s="129"/>
      <c r="F23" s="132">
        <f t="shared" si="3"/>
        <v>57369</v>
      </c>
      <c r="G23" s="129"/>
      <c r="H23" s="185">
        <f t="shared" si="4"/>
        <v>32369</v>
      </c>
      <c r="I23" s="137"/>
      <c r="J23" s="138">
        <v>5.91E-2</v>
      </c>
      <c r="K23" s="129">
        <f>'Input Data'!K$108*$J23</f>
        <v>886.5</v>
      </c>
      <c r="L23" s="130">
        <f t="shared" si="5"/>
        <v>2214</v>
      </c>
      <c r="M23" s="131"/>
      <c r="N23" s="218">
        <f t="shared" si="8"/>
        <v>3526.5</v>
      </c>
      <c r="O23" s="184">
        <f>'Input Data'!K$112</f>
        <v>0.42887500000000001</v>
      </c>
      <c r="P23" s="219">
        <f t="shared" si="1"/>
        <v>1512.4276875</v>
      </c>
      <c r="Q23" s="130">
        <f t="shared" si="6"/>
        <v>2900.5723125</v>
      </c>
      <c r="R23" s="129"/>
      <c r="S23" s="132">
        <f t="shared" si="7"/>
        <v>42537.215875000002</v>
      </c>
      <c r="T23" s="199">
        <f t="shared" si="2"/>
        <v>17537.215875000002</v>
      </c>
      <c r="U23" s="129" t="s">
        <v>22</v>
      </c>
      <c r="V23" s="129"/>
      <c r="W23" s="129" t="s">
        <v>8</v>
      </c>
      <c r="X23" s="118"/>
      <c r="Y23" s="118"/>
      <c r="Z23" s="118"/>
      <c r="AA23" s="119"/>
    </row>
    <row r="24" spans="1:27" ht="15" customHeight="1">
      <c r="A24" s="117">
        <v>14</v>
      </c>
      <c r="B24" s="200">
        <f>'Input Data'!S$51</f>
        <v>5963</v>
      </c>
      <c r="C24" s="129">
        <f>'Input Data'!S$59</f>
        <v>1550</v>
      </c>
      <c r="D24" s="130">
        <f t="shared" si="0"/>
        <v>4413</v>
      </c>
      <c r="E24" s="129"/>
      <c r="F24" s="132">
        <f t="shared" si="3"/>
        <v>61782</v>
      </c>
      <c r="G24" s="129"/>
      <c r="H24" s="185">
        <f t="shared" si="4"/>
        <v>36782</v>
      </c>
      <c r="I24" s="137"/>
      <c r="J24" s="138">
        <v>5.8999999999999997E-2</v>
      </c>
      <c r="K24" s="129">
        <f>'Input Data'!K$108*$J24</f>
        <v>885</v>
      </c>
      <c r="L24" s="130">
        <f t="shared" si="5"/>
        <v>1329</v>
      </c>
      <c r="M24" s="131"/>
      <c r="N24" s="218">
        <f t="shared" si="8"/>
        <v>3528</v>
      </c>
      <c r="O24" s="184">
        <f>'Input Data'!K$112</f>
        <v>0.42887500000000001</v>
      </c>
      <c r="P24" s="219">
        <f t="shared" si="1"/>
        <v>1513.0709999999999</v>
      </c>
      <c r="Q24" s="130">
        <f t="shared" si="6"/>
        <v>2899.9290000000001</v>
      </c>
      <c r="R24" s="129"/>
      <c r="S24" s="132">
        <f t="shared" si="7"/>
        <v>45437.144874999998</v>
      </c>
      <c r="T24" s="199">
        <f t="shared" si="2"/>
        <v>20437.144874999998</v>
      </c>
      <c r="U24" s="129" t="s">
        <v>8</v>
      </c>
      <c r="V24" s="129"/>
      <c r="W24" s="129" t="s">
        <v>8</v>
      </c>
      <c r="X24" s="118"/>
      <c r="Y24" s="118"/>
      <c r="Z24" s="118"/>
      <c r="AA24" s="119"/>
    </row>
    <row r="25" spans="1:27" ht="15" customHeight="1">
      <c r="A25" s="117">
        <v>15</v>
      </c>
      <c r="B25" s="200">
        <f>'Input Data'!S$51</f>
        <v>5963</v>
      </c>
      <c r="C25" s="129">
        <f>'Input Data'!S$59</f>
        <v>1550</v>
      </c>
      <c r="D25" s="130">
        <f t="shared" si="0"/>
        <v>4413</v>
      </c>
      <c r="E25" s="129"/>
      <c r="F25" s="132">
        <f t="shared" si="3"/>
        <v>66195</v>
      </c>
      <c r="G25" s="129"/>
      <c r="H25" s="185">
        <f t="shared" si="4"/>
        <v>41195</v>
      </c>
      <c r="I25" s="137"/>
      <c r="J25" s="138">
        <v>5.91E-2</v>
      </c>
      <c r="K25" s="129">
        <f>'Input Data'!K$108*$J25</f>
        <v>886.5</v>
      </c>
      <c r="L25" s="130">
        <f t="shared" si="5"/>
        <v>442.5</v>
      </c>
      <c r="M25" s="131"/>
      <c r="N25" s="218">
        <f t="shared" si="8"/>
        <v>3526.5</v>
      </c>
      <c r="O25" s="184">
        <f>'Input Data'!K$112</f>
        <v>0.42887500000000001</v>
      </c>
      <c r="P25" s="219">
        <f t="shared" si="1"/>
        <v>1512.4276875</v>
      </c>
      <c r="Q25" s="130">
        <f t="shared" si="6"/>
        <v>2900.5723125</v>
      </c>
      <c r="R25" s="129"/>
      <c r="S25" s="132">
        <f t="shared" si="7"/>
        <v>48337.717187499999</v>
      </c>
      <c r="T25" s="199">
        <f t="shared" si="2"/>
        <v>23337.717187499999</v>
      </c>
      <c r="U25" s="129" t="s">
        <v>8</v>
      </c>
      <c r="V25" s="129"/>
      <c r="W25" s="129" t="s">
        <v>8</v>
      </c>
      <c r="X25" s="118"/>
      <c r="Y25" s="118"/>
      <c r="Z25" s="118"/>
      <c r="AA25" s="119"/>
    </row>
    <row r="26" spans="1:27" ht="15" customHeight="1">
      <c r="A26" s="117">
        <v>16</v>
      </c>
      <c r="B26" s="200">
        <f>'Input Data'!S$51</f>
        <v>5963</v>
      </c>
      <c r="C26" s="129">
        <f>'Input Data'!S$59</f>
        <v>1550</v>
      </c>
      <c r="D26" s="130">
        <f t="shared" si="0"/>
        <v>4413</v>
      </c>
      <c r="E26" s="129"/>
      <c r="F26" s="132">
        <f t="shared" si="3"/>
        <v>70608</v>
      </c>
      <c r="G26" s="129"/>
      <c r="H26" s="185">
        <f t="shared" si="4"/>
        <v>45608</v>
      </c>
      <c r="I26" s="137"/>
      <c r="J26" s="138">
        <v>2.9499999999999998E-2</v>
      </c>
      <c r="K26" s="129">
        <f>'Input Data'!K$108*$J26</f>
        <v>442.5</v>
      </c>
      <c r="L26" s="130">
        <f t="shared" si="5"/>
        <v>0</v>
      </c>
      <c r="M26" s="131"/>
      <c r="N26" s="218">
        <f t="shared" si="8"/>
        <v>3970.5</v>
      </c>
      <c r="O26" s="184">
        <f>'Input Data'!K$112</f>
        <v>0.42887500000000001</v>
      </c>
      <c r="P26" s="219">
        <f t="shared" si="1"/>
        <v>1702.8481875</v>
      </c>
      <c r="Q26" s="130">
        <f t="shared" si="6"/>
        <v>2710.1518125000002</v>
      </c>
      <c r="R26" s="129"/>
      <c r="S26" s="132">
        <f t="shared" si="7"/>
        <v>51047.868999999999</v>
      </c>
      <c r="T26" s="199">
        <f t="shared" si="2"/>
        <v>26047.868999999999</v>
      </c>
      <c r="U26" s="129" t="s">
        <v>8</v>
      </c>
      <c r="V26" s="129"/>
      <c r="W26" s="129" t="s">
        <v>8</v>
      </c>
      <c r="X26" s="118"/>
      <c r="Y26" s="118"/>
      <c r="Z26" s="118"/>
      <c r="AA26" s="119"/>
    </row>
    <row r="27" spans="1:27" ht="15" customHeight="1">
      <c r="A27" s="117">
        <v>17</v>
      </c>
      <c r="B27" s="200">
        <f>'Input Data'!S$51</f>
        <v>5963</v>
      </c>
      <c r="C27" s="129">
        <f>'Input Data'!S$59</f>
        <v>1550</v>
      </c>
      <c r="D27" s="130">
        <f t="shared" si="0"/>
        <v>4413</v>
      </c>
      <c r="E27" s="129"/>
      <c r="F27" s="132">
        <f t="shared" si="3"/>
        <v>75021</v>
      </c>
      <c r="G27" s="129"/>
      <c r="H27" s="185">
        <f t="shared" si="4"/>
        <v>50021</v>
      </c>
      <c r="I27" s="137"/>
      <c r="J27" s="139">
        <v>0</v>
      </c>
      <c r="K27" s="129">
        <f>'Input Data'!K$108*$J27</f>
        <v>0</v>
      </c>
      <c r="L27" s="130">
        <f t="shared" si="5"/>
        <v>0</v>
      </c>
      <c r="M27" s="131"/>
      <c r="N27" s="218">
        <f t="shared" si="8"/>
        <v>4413</v>
      </c>
      <c r="O27" s="184">
        <f>'Input Data'!K$112</f>
        <v>0.42887500000000001</v>
      </c>
      <c r="P27" s="219">
        <f t="shared" si="1"/>
        <v>1892.6253750000001</v>
      </c>
      <c r="Q27" s="130">
        <f t="shared" si="6"/>
        <v>2520.3746249999999</v>
      </c>
      <c r="R27" s="129"/>
      <c r="S27" s="132">
        <f t="shared" si="7"/>
        <v>53568.243624999996</v>
      </c>
      <c r="T27" s="199">
        <f t="shared" si="2"/>
        <v>28568.243624999996</v>
      </c>
      <c r="U27" s="129" t="s">
        <v>8</v>
      </c>
      <c r="V27" s="129"/>
      <c r="W27" s="129" t="s">
        <v>8</v>
      </c>
      <c r="X27" s="118"/>
      <c r="Y27" s="118"/>
      <c r="Z27" s="118"/>
      <c r="AA27" s="119"/>
    </row>
    <row r="28" spans="1:27" ht="15" customHeight="1">
      <c r="A28" s="117">
        <v>18</v>
      </c>
      <c r="B28" s="200">
        <f>'Input Data'!S$51</f>
        <v>5963</v>
      </c>
      <c r="C28" s="129">
        <f>'Input Data'!S$59</f>
        <v>1550</v>
      </c>
      <c r="D28" s="130">
        <f t="shared" si="0"/>
        <v>4413</v>
      </c>
      <c r="E28" s="129"/>
      <c r="F28" s="132">
        <f t="shared" si="3"/>
        <v>79434</v>
      </c>
      <c r="G28" s="129"/>
      <c r="H28" s="185">
        <f t="shared" si="4"/>
        <v>54434</v>
      </c>
      <c r="I28" s="137"/>
      <c r="J28" s="139">
        <v>0</v>
      </c>
      <c r="K28" s="129">
        <f>'Input Data'!K$108*$J28</f>
        <v>0</v>
      </c>
      <c r="L28" s="130">
        <f t="shared" si="5"/>
        <v>0</v>
      </c>
      <c r="M28" s="131"/>
      <c r="N28" s="218">
        <f t="shared" si="8"/>
        <v>4413</v>
      </c>
      <c r="O28" s="184">
        <f>'Input Data'!K$112</f>
        <v>0.42887500000000001</v>
      </c>
      <c r="P28" s="219">
        <f t="shared" si="1"/>
        <v>1892.6253750000001</v>
      </c>
      <c r="Q28" s="130">
        <f t="shared" si="6"/>
        <v>2520.3746249999999</v>
      </c>
      <c r="R28" s="129"/>
      <c r="S28" s="132">
        <f t="shared" si="7"/>
        <v>56088.618249999992</v>
      </c>
      <c r="T28" s="199">
        <f t="shared" si="2"/>
        <v>31088.618249999992</v>
      </c>
      <c r="U28" s="129" t="s">
        <v>8</v>
      </c>
      <c r="V28" s="129"/>
      <c r="W28" s="129" t="s">
        <v>8</v>
      </c>
      <c r="X28" s="118"/>
      <c r="Y28" s="118"/>
      <c r="Z28" s="118"/>
      <c r="AA28" s="119"/>
    </row>
    <row r="29" spans="1:27" ht="15" customHeight="1">
      <c r="A29" s="117">
        <v>19</v>
      </c>
      <c r="B29" s="200">
        <f>'Input Data'!S$51</f>
        <v>5963</v>
      </c>
      <c r="C29" s="129">
        <f>'Input Data'!S$59</f>
        <v>1550</v>
      </c>
      <c r="D29" s="130">
        <f t="shared" si="0"/>
        <v>4413</v>
      </c>
      <c r="E29" s="129"/>
      <c r="F29" s="132">
        <f t="shared" si="3"/>
        <v>83847</v>
      </c>
      <c r="G29" s="129"/>
      <c r="H29" s="185">
        <f t="shared" si="4"/>
        <v>58847</v>
      </c>
      <c r="I29" s="137"/>
      <c r="J29" s="139">
        <v>0</v>
      </c>
      <c r="K29" s="129">
        <f>'Input Data'!K$108*$J29</f>
        <v>0</v>
      </c>
      <c r="L29" s="130">
        <f t="shared" si="5"/>
        <v>0</v>
      </c>
      <c r="M29" s="131"/>
      <c r="N29" s="218">
        <f t="shared" si="8"/>
        <v>4413</v>
      </c>
      <c r="O29" s="184">
        <f>'Input Data'!K$112</f>
        <v>0.42887500000000001</v>
      </c>
      <c r="P29" s="219">
        <f t="shared" si="1"/>
        <v>1892.6253750000001</v>
      </c>
      <c r="Q29" s="130">
        <f t="shared" si="6"/>
        <v>2520.3746249999999</v>
      </c>
      <c r="R29" s="129"/>
      <c r="S29" s="132">
        <f t="shared" si="7"/>
        <v>58608.992874999989</v>
      </c>
      <c r="T29" s="199">
        <f t="shared" si="2"/>
        <v>33608.992874999989</v>
      </c>
      <c r="U29" s="129" t="s">
        <v>8</v>
      </c>
      <c r="V29" s="129"/>
      <c r="W29" s="129" t="s">
        <v>8</v>
      </c>
      <c r="X29" s="118"/>
      <c r="Y29" s="118"/>
      <c r="Z29" s="118"/>
      <c r="AA29" s="119"/>
    </row>
    <row r="30" spans="1:27" ht="15" customHeight="1">
      <c r="A30" s="117">
        <v>20</v>
      </c>
      <c r="B30" s="200">
        <f>'Input Data'!S$51</f>
        <v>5963</v>
      </c>
      <c r="C30" s="129">
        <f>'Input Data'!S$59</f>
        <v>1550</v>
      </c>
      <c r="D30" s="130">
        <f t="shared" si="0"/>
        <v>4413</v>
      </c>
      <c r="E30" s="129"/>
      <c r="F30" s="132">
        <f t="shared" si="3"/>
        <v>88260</v>
      </c>
      <c r="G30" s="129"/>
      <c r="H30" s="185">
        <f t="shared" si="4"/>
        <v>63260</v>
      </c>
      <c r="I30" s="137"/>
      <c r="J30" s="139">
        <v>0</v>
      </c>
      <c r="K30" s="129">
        <f>'Input Data'!K$108*$J30</f>
        <v>0</v>
      </c>
      <c r="L30" s="130">
        <f t="shared" si="5"/>
        <v>0</v>
      </c>
      <c r="M30" s="131"/>
      <c r="N30" s="218">
        <f t="shared" si="8"/>
        <v>4413</v>
      </c>
      <c r="O30" s="184">
        <f>'Input Data'!K$112</f>
        <v>0.42887500000000001</v>
      </c>
      <c r="P30" s="219">
        <f t="shared" si="1"/>
        <v>1892.6253750000001</v>
      </c>
      <c r="Q30" s="130">
        <f t="shared" si="6"/>
        <v>2520.3746249999999</v>
      </c>
      <c r="R30" s="129"/>
      <c r="S30" s="132">
        <f t="shared" si="7"/>
        <v>61129.367499999986</v>
      </c>
      <c r="T30" s="199">
        <f t="shared" si="2"/>
        <v>36129.367499999986</v>
      </c>
      <c r="U30" s="129" t="s">
        <v>8</v>
      </c>
      <c r="V30" s="129"/>
      <c r="W30" s="129" t="s">
        <v>8</v>
      </c>
      <c r="X30" s="118"/>
      <c r="Y30" s="118"/>
      <c r="Z30" s="118"/>
      <c r="AA30" s="119"/>
    </row>
    <row r="31" spans="1:27" ht="15" customHeight="1">
      <c r="A31" s="117">
        <v>21</v>
      </c>
      <c r="B31" s="200">
        <f>'Input Data'!S$51</f>
        <v>5963</v>
      </c>
      <c r="C31" s="129">
        <f>'Input Data'!S$59</f>
        <v>1550</v>
      </c>
      <c r="D31" s="130">
        <f t="shared" si="0"/>
        <v>4413</v>
      </c>
      <c r="E31" s="129"/>
      <c r="F31" s="132">
        <f t="shared" si="3"/>
        <v>92673</v>
      </c>
      <c r="G31" s="129"/>
      <c r="H31" s="185">
        <f t="shared" si="4"/>
        <v>67673</v>
      </c>
      <c r="I31" s="137"/>
      <c r="J31" s="139">
        <v>0</v>
      </c>
      <c r="K31" s="129">
        <f>'Input Data'!K$108*$J31</f>
        <v>0</v>
      </c>
      <c r="L31" s="130">
        <f t="shared" si="5"/>
        <v>0</v>
      </c>
      <c r="M31" s="131"/>
      <c r="N31" s="218">
        <f t="shared" si="8"/>
        <v>4413</v>
      </c>
      <c r="O31" s="184">
        <f>'Input Data'!K$112</f>
        <v>0.42887500000000001</v>
      </c>
      <c r="P31" s="219">
        <f t="shared" si="1"/>
        <v>1892.6253750000001</v>
      </c>
      <c r="Q31" s="130">
        <f t="shared" si="6"/>
        <v>2520.3746249999999</v>
      </c>
      <c r="R31" s="129"/>
      <c r="S31" s="132">
        <f t="shared" si="7"/>
        <v>63649.742124999982</v>
      </c>
      <c r="T31" s="199">
        <f t="shared" si="2"/>
        <v>38649.742124999982</v>
      </c>
      <c r="U31" s="129" t="s">
        <v>8</v>
      </c>
      <c r="V31" s="129"/>
      <c r="W31" s="129" t="s">
        <v>8</v>
      </c>
      <c r="X31" s="118"/>
      <c r="Y31" s="118"/>
      <c r="Z31" s="118"/>
      <c r="AA31" s="119"/>
    </row>
    <row r="32" spans="1:27" ht="15" customHeight="1">
      <c r="A32" s="117">
        <v>22</v>
      </c>
      <c r="B32" s="200">
        <f>'Input Data'!S$51</f>
        <v>5963</v>
      </c>
      <c r="C32" s="129">
        <f>'Input Data'!S$59</f>
        <v>1550</v>
      </c>
      <c r="D32" s="130">
        <f t="shared" si="0"/>
        <v>4413</v>
      </c>
      <c r="E32" s="129"/>
      <c r="F32" s="132">
        <f t="shared" si="3"/>
        <v>97086</v>
      </c>
      <c r="G32" s="129"/>
      <c r="H32" s="185">
        <f t="shared" si="4"/>
        <v>72086</v>
      </c>
      <c r="I32" s="137"/>
      <c r="J32" s="139">
        <v>0</v>
      </c>
      <c r="K32" s="129">
        <f>'Input Data'!K$108*$J32</f>
        <v>0</v>
      </c>
      <c r="L32" s="130">
        <f t="shared" si="5"/>
        <v>0</v>
      </c>
      <c r="M32" s="131"/>
      <c r="N32" s="218">
        <f t="shared" si="8"/>
        <v>4413</v>
      </c>
      <c r="O32" s="184">
        <f>'Input Data'!K$112</f>
        <v>0.42887500000000001</v>
      </c>
      <c r="P32" s="219">
        <f t="shared" si="1"/>
        <v>1892.6253750000001</v>
      </c>
      <c r="Q32" s="130">
        <f t="shared" si="6"/>
        <v>2520.3746249999999</v>
      </c>
      <c r="R32" s="129"/>
      <c r="S32" s="132">
        <f t="shared" si="7"/>
        <v>66170.116749999986</v>
      </c>
      <c r="T32" s="199">
        <f t="shared" si="2"/>
        <v>41170.116749999986</v>
      </c>
      <c r="U32" s="129" t="s">
        <v>8</v>
      </c>
      <c r="V32" s="129"/>
      <c r="W32" s="129" t="s">
        <v>8</v>
      </c>
      <c r="X32" s="118"/>
      <c r="Y32" s="118"/>
      <c r="Z32" s="118"/>
      <c r="AA32" s="119"/>
    </row>
    <row r="33" spans="1:29" ht="15" customHeight="1">
      <c r="A33" s="117">
        <v>23</v>
      </c>
      <c r="B33" s="200">
        <f>'Input Data'!S$51</f>
        <v>5963</v>
      </c>
      <c r="C33" s="129">
        <f>'Input Data'!S$59</f>
        <v>1550</v>
      </c>
      <c r="D33" s="130">
        <f t="shared" si="0"/>
        <v>4413</v>
      </c>
      <c r="E33" s="129"/>
      <c r="F33" s="132">
        <f t="shared" si="3"/>
        <v>101499</v>
      </c>
      <c r="G33" s="129"/>
      <c r="H33" s="185">
        <f t="shared" si="4"/>
        <v>76499</v>
      </c>
      <c r="I33" s="137"/>
      <c r="J33" s="139">
        <v>0</v>
      </c>
      <c r="K33" s="129">
        <f>'Input Data'!K$108*$J33</f>
        <v>0</v>
      </c>
      <c r="L33" s="130">
        <f t="shared" si="5"/>
        <v>0</v>
      </c>
      <c r="M33" s="131"/>
      <c r="N33" s="218">
        <f t="shared" si="8"/>
        <v>4413</v>
      </c>
      <c r="O33" s="184">
        <f>'Input Data'!K$112</f>
        <v>0.42887500000000001</v>
      </c>
      <c r="P33" s="219">
        <f t="shared" si="1"/>
        <v>1892.6253750000001</v>
      </c>
      <c r="Q33" s="130">
        <f t="shared" si="6"/>
        <v>2520.3746249999999</v>
      </c>
      <c r="R33" s="129"/>
      <c r="S33" s="132">
        <f t="shared" si="7"/>
        <v>68690.491374999983</v>
      </c>
      <c r="T33" s="199">
        <f t="shared" si="2"/>
        <v>43690.491374999983</v>
      </c>
      <c r="U33" s="129" t="s">
        <v>8</v>
      </c>
      <c r="V33" s="129"/>
      <c r="W33" s="129" t="s">
        <v>8</v>
      </c>
      <c r="X33" s="118"/>
      <c r="Y33" s="118"/>
      <c r="Z33" s="118"/>
      <c r="AA33" s="119"/>
    </row>
    <row r="34" spans="1:29" ht="15" customHeight="1">
      <c r="A34" s="117">
        <v>24</v>
      </c>
      <c r="B34" s="200">
        <f>'Input Data'!S$51</f>
        <v>5963</v>
      </c>
      <c r="C34" s="129">
        <f>'Input Data'!S$59</f>
        <v>1550</v>
      </c>
      <c r="D34" s="130">
        <f t="shared" si="0"/>
        <v>4413</v>
      </c>
      <c r="E34" s="129"/>
      <c r="F34" s="132">
        <f t="shared" si="3"/>
        <v>105912</v>
      </c>
      <c r="G34" s="129"/>
      <c r="H34" s="185">
        <f t="shared" si="4"/>
        <v>80912</v>
      </c>
      <c r="I34" s="137"/>
      <c r="J34" s="139">
        <v>0</v>
      </c>
      <c r="K34" s="129">
        <f>'Input Data'!K$108*$J34</f>
        <v>0</v>
      </c>
      <c r="L34" s="130">
        <f t="shared" si="5"/>
        <v>0</v>
      </c>
      <c r="M34" s="131"/>
      <c r="N34" s="218">
        <f t="shared" si="8"/>
        <v>4413</v>
      </c>
      <c r="O34" s="184">
        <f>'Input Data'!K$112</f>
        <v>0.42887500000000001</v>
      </c>
      <c r="P34" s="219">
        <f t="shared" si="1"/>
        <v>1892.6253750000001</v>
      </c>
      <c r="Q34" s="130">
        <f t="shared" si="6"/>
        <v>2520.3746249999999</v>
      </c>
      <c r="R34" s="129"/>
      <c r="S34" s="132">
        <f t="shared" si="7"/>
        <v>71210.86599999998</v>
      </c>
      <c r="T34" s="199">
        <f t="shared" si="2"/>
        <v>46210.86599999998</v>
      </c>
      <c r="U34" s="129" t="s">
        <v>8</v>
      </c>
      <c r="V34" s="129"/>
      <c r="W34" s="129" t="s">
        <v>8</v>
      </c>
      <c r="X34" s="118"/>
      <c r="Y34" s="118"/>
      <c r="Z34" s="118"/>
      <c r="AA34" s="119"/>
    </row>
    <row r="35" spans="1:29" ht="15" customHeight="1">
      <c r="A35" s="117">
        <v>25</v>
      </c>
      <c r="B35" s="200">
        <f>'Input Data'!S$51</f>
        <v>5963</v>
      </c>
      <c r="C35" s="129">
        <f>'Input Data'!S$59</f>
        <v>1550</v>
      </c>
      <c r="D35" s="130">
        <f t="shared" si="0"/>
        <v>4413</v>
      </c>
      <c r="E35" s="129"/>
      <c r="F35" s="132">
        <f t="shared" si="3"/>
        <v>110325</v>
      </c>
      <c r="G35" s="129"/>
      <c r="H35" s="185">
        <f t="shared" si="4"/>
        <v>85325</v>
      </c>
      <c r="I35" s="137"/>
      <c r="J35" s="139">
        <v>0</v>
      </c>
      <c r="K35" s="129">
        <f>'Input Data'!K$108*$J35</f>
        <v>0</v>
      </c>
      <c r="L35" s="130">
        <f t="shared" si="5"/>
        <v>0</v>
      </c>
      <c r="M35" s="131"/>
      <c r="N35" s="218">
        <f t="shared" si="8"/>
        <v>4413</v>
      </c>
      <c r="O35" s="184">
        <f>'Input Data'!K$112</f>
        <v>0.42887500000000001</v>
      </c>
      <c r="P35" s="219">
        <f t="shared" si="1"/>
        <v>1892.6253750000001</v>
      </c>
      <c r="Q35" s="130">
        <f t="shared" si="6"/>
        <v>2520.3746249999999</v>
      </c>
      <c r="R35" s="129"/>
      <c r="S35" s="132">
        <f t="shared" si="7"/>
        <v>73731.240624999977</v>
      </c>
      <c r="T35" s="199">
        <f t="shared" si="2"/>
        <v>48731.240624999977</v>
      </c>
      <c r="U35" s="129" t="s">
        <v>8</v>
      </c>
      <c r="V35" s="129"/>
      <c r="W35" s="129" t="s">
        <v>8</v>
      </c>
      <c r="X35" s="118"/>
      <c r="Y35" s="118"/>
      <c r="Z35" s="118"/>
      <c r="AA35" s="119"/>
    </row>
    <row r="36" spans="1:29" ht="15" customHeight="1">
      <c r="A36" s="117">
        <v>26</v>
      </c>
      <c r="B36" s="200">
        <f>'Input Data'!S$51</f>
        <v>5963</v>
      </c>
      <c r="C36" s="129">
        <f>'Input Data'!S$59</f>
        <v>1550</v>
      </c>
      <c r="D36" s="130">
        <f t="shared" si="0"/>
        <v>4413</v>
      </c>
      <c r="E36" s="129"/>
      <c r="F36" s="132">
        <f t="shared" si="3"/>
        <v>114738</v>
      </c>
      <c r="G36" s="129"/>
      <c r="H36" s="185">
        <f t="shared" si="4"/>
        <v>89738</v>
      </c>
      <c r="I36" s="137"/>
      <c r="J36" s="139">
        <v>0</v>
      </c>
      <c r="K36" s="129">
        <f>'Input Data'!K$108*$J36</f>
        <v>0</v>
      </c>
      <c r="L36" s="130">
        <f t="shared" si="5"/>
        <v>0</v>
      </c>
      <c r="M36" s="131"/>
      <c r="N36" s="218">
        <f t="shared" si="8"/>
        <v>4413</v>
      </c>
      <c r="O36" s="184">
        <f>'Input Data'!K$112</f>
        <v>0.42887500000000001</v>
      </c>
      <c r="P36" s="219">
        <f t="shared" si="1"/>
        <v>1892.6253750000001</v>
      </c>
      <c r="Q36" s="130">
        <f t="shared" si="6"/>
        <v>2520.3746249999999</v>
      </c>
      <c r="R36" s="129"/>
      <c r="S36" s="132">
        <f t="shared" si="7"/>
        <v>76251.615249999973</v>
      </c>
      <c r="T36" s="199">
        <f t="shared" si="2"/>
        <v>51251.615249999973</v>
      </c>
      <c r="U36" s="129" t="s">
        <v>8</v>
      </c>
      <c r="V36" s="129"/>
      <c r="W36" s="129" t="s">
        <v>8</v>
      </c>
      <c r="X36" s="118"/>
      <c r="Y36" s="118"/>
      <c r="Z36" s="118"/>
      <c r="AA36" s="119"/>
    </row>
    <row r="37" spans="1:29" ht="15" customHeight="1">
      <c r="A37" s="117">
        <v>27</v>
      </c>
      <c r="B37" s="200">
        <f>'Input Data'!S$51</f>
        <v>5963</v>
      </c>
      <c r="C37" s="129">
        <f>'Input Data'!S$59</f>
        <v>1550</v>
      </c>
      <c r="D37" s="130">
        <f t="shared" si="0"/>
        <v>4413</v>
      </c>
      <c r="E37" s="129"/>
      <c r="F37" s="132">
        <f t="shared" si="3"/>
        <v>119151</v>
      </c>
      <c r="G37" s="129"/>
      <c r="H37" s="185">
        <f t="shared" si="4"/>
        <v>94151</v>
      </c>
      <c r="I37" s="137"/>
      <c r="J37" s="139">
        <v>0</v>
      </c>
      <c r="K37" s="129">
        <f>'Input Data'!K$108*$J37</f>
        <v>0</v>
      </c>
      <c r="L37" s="130">
        <f t="shared" si="5"/>
        <v>0</v>
      </c>
      <c r="M37" s="131"/>
      <c r="N37" s="218">
        <f t="shared" si="8"/>
        <v>4413</v>
      </c>
      <c r="O37" s="184">
        <f>'Input Data'!K$112</f>
        <v>0.42887500000000001</v>
      </c>
      <c r="P37" s="219">
        <f t="shared" si="1"/>
        <v>1892.6253750000001</v>
      </c>
      <c r="Q37" s="130">
        <f t="shared" si="6"/>
        <v>2520.3746249999999</v>
      </c>
      <c r="R37" s="129"/>
      <c r="S37" s="132">
        <f t="shared" si="7"/>
        <v>78771.98987499997</v>
      </c>
      <c r="T37" s="199">
        <f t="shared" si="2"/>
        <v>53771.98987499997</v>
      </c>
      <c r="U37" s="129" t="s">
        <v>8</v>
      </c>
      <c r="V37" s="129"/>
      <c r="W37" s="129" t="s">
        <v>8</v>
      </c>
      <c r="X37" s="118"/>
      <c r="Y37" s="118"/>
      <c r="Z37" s="118"/>
      <c r="AA37" s="119"/>
    </row>
    <row r="38" spans="1:29" ht="15" customHeight="1">
      <c r="A38" s="117">
        <v>28</v>
      </c>
      <c r="B38" s="200">
        <f>'Input Data'!S$51</f>
        <v>5963</v>
      </c>
      <c r="C38" s="129">
        <f>'Input Data'!S$59</f>
        <v>1550</v>
      </c>
      <c r="D38" s="130">
        <f t="shared" si="0"/>
        <v>4413</v>
      </c>
      <c r="E38" s="129"/>
      <c r="F38" s="132">
        <f t="shared" si="3"/>
        <v>123564</v>
      </c>
      <c r="G38" s="129"/>
      <c r="H38" s="185">
        <f t="shared" si="4"/>
        <v>98564</v>
      </c>
      <c r="I38" s="137"/>
      <c r="J38" s="139">
        <v>0</v>
      </c>
      <c r="K38" s="129">
        <f>'Input Data'!K$108*$J38</f>
        <v>0</v>
      </c>
      <c r="L38" s="130">
        <f t="shared" si="5"/>
        <v>0</v>
      </c>
      <c r="M38" s="131"/>
      <c r="N38" s="218">
        <f t="shared" si="8"/>
        <v>4413</v>
      </c>
      <c r="O38" s="184">
        <f>'Input Data'!K$112</f>
        <v>0.42887500000000001</v>
      </c>
      <c r="P38" s="219">
        <f t="shared" si="1"/>
        <v>1892.6253750000001</v>
      </c>
      <c r="Q38" s="130">
        <f t="shared" si="6"/>
        <v>2520.3746249999999</v>
      </c>
      <c r="R38" s="129"/>
      <c r="S38" s="132">
        <f t="shared" si="7"/>
        <v>81292.364499999967</v>
      </c>
      <c r="T38" s="199">
        <f t="shared" si="2"/>
        <v>56292.364499999967</v>
      </c>
      <c r="U38" s="129" t="s">
        <v>8</v>
      </c>
      <c r="V38" s="129"/>
      <c r="W38" s="129" t="s">
        <v>8</v>
      </c>
      <c r="X38" s="118"/>
      <c r="Y38" s="118"/>
      <c r="Z38" s="118"/>
      <c r="AA38" s="119"/>
    </row>
    <row r="39" spans="1:29" ht="15" customHeight="1">
      <c r="A39" s="117">
        <v>29</v>
      </c>
      <c r="B39" s="200">
        <f>'Input Data'!S$51</f>
        <v>5963</v>
      </c>
      <c r="C39" s="129">
        <f>'Input Data'!S$59</f>
        <v>1550</v>
      </c>
      <c r="D39" s="130">
        <f t="shared" si="0"/>
        <v>4413</v>
      </c>
      <c r="E39" s="129"/>
      <c r="F39" s="132">
        <f t="shared" si="3"/>
        <v>127977</v>
      </c>
      <c r="G39" s="129"/>
      <c r="H39" s="185">
        <f t="shared" si="4"/>
        <v>102977</v>
      </c>
      <c r="I39" s="137"/>
      <c r="J39" s="139">
        <v>0</v>
      </c>
      <c r="K39" s="129">
        <f>'Input Data'!K$108*$J39</f>
        <v>0</v>
      </c>
      <c r="L39" s="130">
        <f t="shared" si="5"/>
        <v>0</v>
      </c>
      <c r="M39" s="131"/>
      <c r="N39" s="218">
        <f t="shared" si="8"/>
        <v>4413</v>
      </c>
      <c r="O39" s="184">
        <f>'Input Data'!K$112</f>
        <v>0.42887500000000001</v>
      </c>
      <c r="P39" s="219">
        <f t="shared" si="1"/>
        <v>1892.6253750000001</v>
      </c>
      <c r="Q39" s="130">
        <f t="shared" si="6"/>
        <v>2520.3746249999999</v>
      </c>
      <c r="R39" s="129"/>
      <c r="S39" s="132">
        <f t="shared" si="7"/>
        <v>83812.739124999964</v>
      </c>
      <c r="T39" s="199">
        <f t="shared" si="2"/>
        <v>58812.739124999964</v>
      </c>
      <c r="U39" s="129" t="s">
        <v>8</v>
      </c>
      <c r="V39" s="129"/>
      <c r="W39" s="129" t="s">
        <v>8</v>
      </c>
      <c r="X39" s="118"/>
      <c r="Y39" s="118"/>
      <c r="Z39" s="118"/>
      <c r="AA39" s="119"/>
    </row>
    <row r="40" spans="1:29" ht="15" customHeight="1">
      <c r="A40" s="117">
        <v>30</v>
      </c>
      <c r="B40" s="200">
        <f>'Input Data'!S$51</f>
        <v>5963</v>
      </c>
      <c r="C40" s="129">
        <f>'Input Data'!S$59</f>
        <v>1550</v>
      </c>
      <c r="D40" s="130">
        <f t="shared" si="0"/>
        <v>4413</v>
      </c>
      <c r="E40" s="129"/>
      <c r="F40" s="132">
        <f t="shared" si="3"/>
        <v>132390</v>
      </c>
      <c r="G40" s="129"/>
      <c r="H40" s="185">
        <f t="shared" si="4"/>
        <v>107390</v>
      </c>
      <c r="I40" s="137"/>
      <c r="J40" s="140">
        <v>0</v>
      </c>
      <c r="K40" s="129">
        <f>'Input Data'!K$108*$J40</f>
        <v>0</v>
      </c>
      <c r="L40" s="130">
        <f t="shared" si="5"/>
        <v>0</v>
      </c>
      <c r="M40" s="133"/>
      <c r="N40" s="218">
        <f t="shared" si="8"/>
        <v>4413</v>
      </c>
      <c r="O40" s="184">
        <f>'Input Data'!K$112</f>
        <v>0.42887500000000001</v>
      </c>
      <c r="P40" s="219">
        <f t="shared" si="1"/>
        <v>1892.6253750000001</v>
      </c>
      <c r="Q40" s="130">
        <f>D40-P40</f>
        <v>2520.3746249999999</v>
      </c>
      <c r="R40" s="129"/>
      <c r="S40" s="132">
        <f t="shared" si="7"/>
        <v>86333.11374999996</v>
      </c>
      <c r="T40" s="199">
        <f t="shared" si="2"/>
        <v>61333.11374999996</v>
      </c>
      <c r="U40" s="129" t="s">
        <v>8</v>
      </c>
      <c r="V40" s="129"/>
      <c r="W40" s="129" t="s">
        <v>8</v>
      </c>
      <c r="X40" s="126"/>
      <c r="Y40" s="126"/>
      <c r="Z40" s="126"/>
      <c r="AA40" s="119"/>
    </row>
    <row r="41" spans="1:29" ht="15" customHeight="1" thickBot="1">
      <c r="A41" s="145" t="s">
        <v>14</v>
      </c>
      <c r="B41" s="211">
        <f>SUM(B10:B40)</f>
        <v>178890</v>
      </c>
      <c r="C41" s="205">
        <f>SUM(C10:C40)</f>
        <v>46500</v>
      </c>
      <c r="D41" s="205">
        <f>SUM(D10:D40)</f>
        <v>132390</v>
      </c>
      <c r="E41" s="212"/>
      <c r="F41" s="203"/>
      <c r="G41" s="201"/>
      <c r="H41" s="202"/>
      <c r="I41" s="201"/>
      <c r="J41" s="204">
        <f>SUM(J11:J40)</f>
        <v>1.0000000000000002</v>
      </c>
      <c r="K41" s="205">
        <f>SUM(K10:K40)</f>
        <v>25000</v>
      </c>
      <c r="L41" s="213" t="s">
        <v>8</v>
      </c>
      <c r="M41" s="201"/>
      <c r="N41" s="217">
        <f>SUM(N10:N40)</f>
        <v>107390</v>
      </c>
      <c r="O41" s="205" t="s">
        <v>8</v>
      </c>
      <c r="P41" s="221">
        <f>SUM(P10:P40)</f>
        <v>46056.886250000025</v>
      </c>
      <c r="Q41" s="234">
        <f>SUM(Q10:Q40)</f>
        <v>86333.11374999996</v>
      </c>
      <c r="R41" s="206"/>
      <c r="S41" s="203"/>
      <c r="T41" s="207"/>
      <c r="U41" s="129" t="s">
        <v>8</v>
      </c>
      <c r="V41" s="129"/>
      <c r="W41" s="129" t="s">
        <v>8</v>
      </c>
      <c r="X41" s="127"/>
      <c r="Y41" s="127"/>
      <c r="Z41" s="127"/>
      <c r="AA41" s="120"/>
      <c r="AC41" s="121"/>
    </row>
    <row r="42" spans="1:29">
      <c r="A42" s="102"/>
      <c r="B42" s="144"/>
      <c r="C42" s="144"/>
      <c r="D42" s="144"/>
      <c r="E42" s="144"/>
      <c r="F42" s="102"/>
      <c r="G42" s="102"/>
      <c r="H42" s="102"/>
      <c r="I42" s="144"/>
      <c r="J42" s="102"/>
      <c r="K42" s="102"/>
      <c r="L42" s="102"/>
      <c r="M42" s="102"/>
      <c r="N42" s="102"/>
      <c r="O42" s="102"/>
      <c r="P42" s="102"/>
      <c r="Q42" s="102"/>
      <c r="R42" s="102"/>
      <c r="S42" s="102"/>
      <c r="T42" s="102"/>
      <c r="U42" s="129" t="s">
        <v>8</v>
      </c>
      <c r="V42" s="129"/>
      <c r="W42" s="129" t="s">
        <v>8</v>
      </c>
      <c r="X42" s="102"/>
      <c r="Y42" s="102"/>
      <c r="Z42" s="102"/>
      <c r="AA42" s="102"/>
    </row>
    <row r="43" spans="1:29">
      <c r="A43" s="122"/>
      <c r="B43" s="102"/>
      <c r="C43" s="102"/>
      <c r="D43" s="102"/>
      <c r="E43" s="102"/>
      <c r="F43" s="102"/>
      <c r="G43" s="102"/>
      <c r="H43" s="102"/>
      <c r="I43" s="102"/>
      <c r="J43" s="102"/>
      <c r="K43" s="102"/>
      <c r="L43" s="102"/>
      <c r="M43" s="102"/>
      <c r="N43" s="102"/>
      <c r="O43" s="102"/>
      <c r="P43" s="102"/>
      <c r="Q43" s="102"/>
      <c r="R43" s="102"/>
      <c r="S43" s="102"/>
      <c r="T43" s="102"/>
      <c r="U43" s="129" t="s">
        <v>22</v>
      </c>
      <c r="V43" s="129"/>
      <c r="W43" s="129" t="s">
        <v>8</v>
      </c>
      <c r="X43" s="102"/>
      <c r="Y43" s="102"/>
      <c r="Z43" s="102"/>
      <c r="AA43" s="102"/>
    </row>
    <row r="44" spans="1:29">
      <c r="A44" s="102"/>
      <c r="B44" s="102"/>
      <c r="C44" s="102"/>
      <c r="D44" s="102"/>
      <c r="E44" s="102"/>
      <c r="F44" s="102"/>
      <c r="G44" s="102"/>
      <c r="H44" s="102"/>
      <c r="I44" s="102"/>
      <c r="J44" s="102"/>
      <c r="K44" s="102"/>
      <c r="L44" s="102"/>
      <c r="M44" s="102"/>
      <c r="N44" s="102"/>
      <c r="O44" s="102"/>
      <c r="P44" s="102"/>
      <c r="Q44" s="102"/>
      <c r="R44" s="102"/>
      <c r="S44" s="102"/>
      <c r="T44" s="102"/>
      <c r="U44" s="129" t="s">
        <v>8</v>
      </c>
      <c r="V44" s="129"/>
      <c r="W44" s="129" t="s">
        <v>8</v>
      </c>
      <c r="X44" s="102"/>
      <c r="Y44" s="102"/>
      <c r="Z44" s="102"/>
      <c r="AA44" s="102"/>
    </row>
    <row r="45" spans="1:29">
      <c r="A45" s="102"/>
      <c r="B45" s="102"/>
      <c r="C45" s="102"/>
      <c r="D45" s="102"/>
      <c r="E45" s="102"/>
      <c r="F45" s="102"/>
      <c r="G45" s="102"/>
      <c r="H45" s="102"/>
      <c r="I45" s="102"/>
      <c r="J45" s="102"/>
      <c r="K45" s="102"/>
      <c r="L45" s="102"/>
      <c r="M45" s="102"/>
      <c r="N45" s="102"/>
      <c r="O45" s="102"/>
      <c r="P45" s="102"/>
      <c r="Q45" s="102"/>
      <c r="R45" s="102"/>
      <c r="S45" s="102"/>
      <c r="T45" s="102"/>
      <c r="U45" s="129" t="s">
        <v>8</v>
      </c>
      <c r="V45" s="129"/>
      <c r="W45" s="129" t="s">
        <v>8</v>
      </c>
      <c r="X45" s="102"/>
      <c r="Y45" s="102"/>
      <c r="Z45" s="102"/>
      <c r="AA45" s="102"/>
    </row>
    <row r="46" spans="1:29">
      <c r="A46" s="102"/>
      <c r="B46" s="102"/>
      <c r="C46" s="102"/>
      <c r="D46" s="102"/>
      <c r="E46" s="102"/>
      <c r="F46" s="102"/>
      <c r="G46" s="102"/>
      <c r="H46" s="102"/>
      <c r="I46" s="102"/>
      <c r="J46" s="102"/>
      <c r="K46" s="102"/>
      <c r="L46" s="102"/>
      <c r="M46" s="102"/>
      <c r="N46" s="102"/>
      <c r="O46" s="102"/>
      <c r="P46" s="102"/>
      <c r="Q46" s="102"/>
      <c r="R46" s="102"/>
      <c r="S46" s="102"/>
      <c r="T46" s="102"/>
      <c r="U46" s="129" t="s">
        <v>8</v>
      </c>
      <c r="V46" s="129"/>
      <c r="W46" s="129" t="s">
        <v>8</v>
      </c>
      <c r="X46" s="102"/>
      <c r="Y46" s="102"/>
      <c r="Z46" s="102"/>
      <c r="AA46" s="102"/>
    </row>
    <row r="47" spans="1:29">
      <c r="A47" s="102"/>
      <c r="B47" s="102"/>
      <c r="C47" s="102"/>
      <c r="D47" s="102"/>
      <c r="E47" s="102"/>
      <c r="F47" s="102"/>
      <c r="G47" s="102"/>
      <c r="H47" s="102"/>
      <c r="I47" s="102"/>
      <c r="J47" s="102"/>
      <c r="K47" s="102"/>
      <c r="L47" s="102"/>
      <c r="M47" s="102"/>
      <c r="N47" s="102"/>
      <c r="O47" s="102"/>
      <c r="P47" s="102"/>
      <c r="Q47" s="102"/>
      <c r="R47" s="102"/>
      <c r="S47" s="102"/>
      <c r="T47" s="102"/>
      <c r="U47" s="129" t="s">
        <v>8</v>
      </c>
      <c r="V47" s="129"/>
      <c r="W47" s="129" t="s">
        <v>8</v>
      </c>
      <c r="X47" s="102"/>
      <c r="Y47" s="102"/>
      <c r="Z47" s="102"/>
      <c r="AA47" s="102"/>
    </row>
    <row r="48" spans="1:29">
      <c r="A48" s="102"/>
      <c r="B48" s="102"/>
      <c r="C48" s="102"/>
      <c r="D48" s="102"/>
      <c r="E48" s="102"/>
      <c r="F48" s="102"/>
      <c r="G48" s="102"/>
      <c r="H48" s="102"/>
      <c r="I48" s="102"/>
      <c r="J48" s="102"/>
      <c r="K48" s="102"/>
      <c r="L48" s="102"/>
      <c r="M48" s="102"/>
      <c r="N48" s="102"/>
      <c r="O48" s="102"/>
      <c r="P48" s="102"/>
      <c r="Q48" s="102"/>
      <c r="R48" s="102"/>
      <c r="S48" s="102"/>
      <c r="T48" s="102"/>
      <c r="U48" s="129" t="s">
        <v>8</v>
      </c>
      <c r="V48" s="129"/>
      <c r="W48" s="129" t="s">
        <v>8</v>
      </c>
      <c r="X48" s="102"/>
      <c r="Y48" s="102"/>
      <c r="Z48" s="102"/>
      <c r="AA48" s="102"/>
    </row>
    <row r="49" spans="1:27">
      <c r="A49" s="102"/>
      <c r="B49" s="102"/>
      <c r="C49" s="102"/>
      <c r="D49" s="102"/>
      <c r="E49" s="102"/>
      <c r="F49" s="102"/>
      <c r="G49" s="102"/>
      <c r="H49" s="102"/>
      <c r="I49" s="102"/>
      <c r="J49" s="102"/>
      <c r="K49" s="102"/>
      <c r="L49" s="102"/>
      <c r="M49" s="102"/>
      <c r="N49" s="102"/>
      <c r="O49" s="102"/>
      <c r="P49" s="102"/>
      <c r="Q49" s="102"/>
      <c r="R49" s="102"/>
      <c r="S49" s="102"/>
      <c r="T49" s="102"/>
      <c r="U49" s="129" t="s">
        <v>8</v>
      </c>
      <c r="V49" s="129"/>
      <c r="W49" s="129" t="s">
        <v>8</v>
      </c>
      <c r="X49" s="102"/>
      <c r="Y49" s="102"/>
      <c r="Z49" s="102"/>
      <c r="AA49" s="102"/>
    </row>
    <row r="50" spans="1:27">
      <c r="A50" s="102"/>
      <c r="B50" s="102"/>
      <c r="C50" s="102"/>
      <c r="D50" s="102"/>
      <c r="E50" s="102"/>
      <c r="F50" s="102"/>
      <c r="G50" s="102"/>
      <c r="H50" s="102"/>
      <c r="I50" s="102"/>
      <c r="J50" s="102"/>
      <c r="K50" s="102"/>
      <c r="L50" s="102"/>
      <c r="M50" s="102"/>
      <c r="N50" s="102"/>
      <c r="O50" s="102"/>
      <c r="P50" s="102"/>
      <c r="Q50" s="102"/>
      <c r="R50" s="102"/>
      <c r="S50" s="102"/>
      <c r="T50" s="102"/>
      <c r="U50" s="129" t="s">
        <v>8</v>
      </c>
      <c r="V50" s="129"/>
      <c r="W50" s="129" t="s">
        <v>8</v>
      </c>
      <c r="X50" s="102"/>
      <c r="Y50" s="102"/>
      <c r="Z50" s="102"/>
      <c r="AA50" s="102"/>
    </row>
    <row r="51" spans="1:27">
      <c r="A51" s="102"/>
      <c r="B51" s="102"/>
      <c r="C51" s="102"/>
      <c r="D51" s="102"/>
      <c r="E51" s="102"/>
      <c r="F51" s="102"/>
      <c r="G51" s="102"/>
      <c r="H51" s="102"/>
      <c r="I51" s="102"/>
      <c r="J51" s="102"/>
      <c r="K51" s="102"/>
      <c r="L51" s="102"/>
      <c r="M51" s="102"/>
      <c r="N51" s="102"/>
      <c r="O51" s="102"/>
      <c r="P51" s="102"/>
      <c r="Q51" s="102"/>
      <c r="R51" s="102"/>
      <c r="S51" s="102"/>
      <c r="T51" s="102"/>
      <c r="U51" s="129" t="s">
        <v>8</v>
      </c>
      <c r="V51" s="129"/>
      <c r="W51" s="129" t="s">
        <v>8</v>
      </c>
      <c r="X51" s="102"/>
      <c r="Y51" s="102"/>
      <c r="Z51" s="102"/>
      <c r="AA51" s="102"/>
    </row>
    <row r="52" spans="1:27">
      <c r="A52" s="102"/>
      <c r="B52" s="102"/>
      <c r="C52" s="102"/>
      <c r="D52" s="102"/>
      <c r="E52" s="102"/>
      <c r="F52" s="102"/>
      <c r="G52" s="102"/>
      <c r="H52" s="102"/>
      <c r="I52" s="102"/>
      <c r="J52" s="102"/>
      <c r="K52" s="102"/>
      <c r="L52" s="102"/>
      <c r="M52" s="102"/>
      <c r="N52" s="102"/>
      <c r="O52" s="102"/>
      <c r="P52" s="102"/>
      <c r="Q52" s="102"/>
      <c r="R52" s="102"/>
      <c r="S52" s="102"/>
      <c r="T52" s="102"/>
      <c r="U52" s="134" t="s">
        <v>8</v>
      </c>
      <c r="V52" s="134"/>
      <c r="W52" s="134" t="s">
        <v>8</v>
      </c>
      <c r="X52" s="102"/>
      <c r="Y52" s="102"/>
      <c r="Z52" s="102"/>
      <c r="AA52" s="102"/>
    </row>
    <row r="53" spans="1:27">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row>
    <row r="54" spans="1:27">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row>
    <row r="56" spans="1:27">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row>
    <row r="57" spans="1:27">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row>
    <row r="58" spans="1:27">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row>
    <row r="59" spans="1:27">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row>
    <row r="60" spans="1:27">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row>
    <row r="61" spans="1:27">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row>
    <row r="62" spans="1:27">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row>
    <row r="63" spans="1:27">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row>
  </sheetData>
  <sheetProtection sheet="1" objects="1" scenarios="1"/>
  <mergeCells count="8">
    <mergeCell ref="B2:T2"/>
    <mergeCell ref="B5:D5"/>
    <mergeCell ref="B3:T3"/>
    <mergeCell ref="F5:H5"/>
    <mergeCell ref="J5:L5"/>
    <mergeCell ref="N5:Q5"/>
    <mergeCell ref="S5:T5"/>
    <mergeCell ref="U17:W17"/>
  </mergeCells>
  <phoneticPr fontId="11" type="noConversion"/>
  <pageMargins left="0.7" right="0.7" top="0.75" bottom="0.75" header="0.3" footer="0.3"/>
  <pageSetup scale="73" orientation="landscape" horizontalDpi="200" verticalDpi="200" r:id="rId1"/>
  <rowBreaks count="1" manualBreakCount="1">
    <brk id="41" max="16383" man="1"/>
  </rowBreaks>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2"/>
  <sheetViews>
    <sheetView showGridLines="0" topLeftCell="A2" zoomScale="85" zoomScaleNormal="85" workbookViewId="0">
      <pane xSplit="1" ySplit="9" topLeftCell="B11" activePane="bottomRight" state="frozen"/>
      <selection activeCell="A2" sqref="A2"/>
      <selection pane="topRight" activeCell="B2" sqref="B2"/>
      <selection pane="bottomLeft" activeCell="A9" sqref="A9"/>
      <selection pane="bottomRight" activeCell="A2" sqref="A2"/>
    </sheetView>
  </sheetViews>
  <sheetFormatPr defaultRowHeight="13.2"/>
  <cols>
    <col min="1" max="1" width="5.77734375" customWidth="1"/>
    <col min="2" max="3" width="9.77734375" customWidth="1"/>
    <col min="4" max="4" width="10.77734375" customWidth="1"/>
    <col min="5" max="5" width="1.77734375" customWidth="1"/>
    <col min="6" max="8" width="11.77734375" customWidth="1"/>
    <col min="9" max="9" width="1.77734375" customWidth="1"/>
    <col min="10" max="12" width="9.77734375" customWidth="1"/>
    <col min="13" max="13" width="1.77734375" customWidth="1"/>
    <col min="14" max="17" width="9.77734375" customWidth="1"/>
    <col min="18" max="18" width="1.77734375" customWidth="1"/>
    <col min="19" max="20" width="11.77734375" customWidth="1"/>
  </cols>
  <sheetData>
    <row r="1" spans="1:29" hidden="1">
      <c r="A1" s="108"/>
      <c r="B1" s="108"/>
      <c r="C1" s="108"/>
      <c r="D1" s="108"/>
      <c r="E1" s="108"/>
      <c r="F1" s="108"/>
      <c r="G1" s="108"/>
      <c r="H1" s="108"/>
      <c r="I1" s="108"/>
      <c r="J1" s="108"/>
      <c r="K1" s="108"/>
      <c r="L1" s="108"/>
    </row>
    <row r="2" spans="1:29" ht="12.75" customHeight="1">
      <c r="A2" s="108"/>
      <c r="B2" s="108"/>
      <c r="C2" s="108"/>
      <c r="D2" s="108"/>
      <c r="E2" s="108"/>
      <c r="F2" s="108"/>
      <c r="G2" s="108"/>
      <c r="H2" s="108"/>
      <c r="I2" s="108"/>
      <c r="J2" s="108"/>
      <c r="K2" s="108"/>
      <c r="L2" s="108"/>
    </row>
    <row r="3" spans="1:29" ht="15" customHeight="1">
      <c r="A3" s="102"/>
      <c r="B3" s="334" t="s">
        <v>103</v>
      </c>
      <c r="C3" s="334"/>
      <c r="D3" s="334"/>
      <c r="E3" s="335"/>
      <c r="F3" s="335"/>
      <c r="G3" s="335"/>
      <c r="H3" s="335"/>
      <c r="I3" s="335"/>
      <c r="J3" s="335"/>
      <c r="K3" s="335"/>
      <c r="L3" s="335"/>
      <c r="M3" s="340"/>
      <c r="N3" s="340"/>
      <c r="O3" s="340"/>
      <c r="P3" s="340"/>
      <c r="Q3" s="340"/>
      <c r="R3" s="340"/>
      <c r="S3" s="340"/>
      <c r="T3" s="340"/>
    </row>
    <row r="4" spans="1:29" ht="15" customHeight="1">
      <c r="A4" s="102"/>
      <c r="B4" s="338" t="s">
        <v>126</v>
      </c>
      <c r="C4" s="340"/>
      <c r="D4" s="340"/>
      <c r="E4" s="340"/>
      <c r="F4" s="340"/>
      <c r="G4" s="340"/>
      <c r="H4" s="340"/>
      <c r="I4" s="340"/>
      <c r="J4" s="340"/>
      <c r="K4" s="340"/>
      <c r="L4" s="340"/>
      <c r="M4" s="340"/>
      <c r="N4" s="340"/>
      <c r="O4" s="340"/>
      <c r="P4" s="340"/>
      <c r="Q4" s="340"/>
      <c r="R4" s="340"/>
      <c r="S4" s="340"/>
      <c r="T4" s="340"/>
      <c r="U4" s="228"/>
      <c r="V4" s="228"/>
      <c r="W4" s="228"/>
      <c r="X4" s="228"/>
      <c r="Y4" s="228"/>
      <c r="Z4" s="228"/>
      <c r="AA4" s="228"/>
      <c r="AB4" s="228"/>
      <c r="AC4" s="228"/>
    </row>
    <row r="5" spans="1:29" ht="15" customHeight="1" thickBot="1">
      <c r="A5" s="102"/>
      <c r="B5" s="228"/>
      <c r="C5" s="125"/>
      <c r="D5" s="125"/>
      <c r="E5" s="125"/>
      <c r="F5" s="125"/>
      <c r="G5" s="125"/>
      <c r="H5" s="125"/>
      <c r="I5" s="125"/>
      <c r="J5" s="125"/>
      <c r="K5" s="125"/>
      <c r="L5" s="125"/>
      <c r="M5" s="125"/>
      <c r="N5" s="125"/>
      <c r="O5" s="125"/>
      <c r="P5" s="125"/>
      <c r="Q5" s="125"/>
      <c r="R5" s="125"/>
      <c r="S5" s="125"/>
      <c r="T5" s="125"/>
      <c r="U5" s="228"/>
      <c r="V5" s="228"/>
      <c r="W5" s="228"/>
      <c r="X5" s="228"/>
      <c r="Y5" s="228"/>
      <c r="Z5" s="228"/>
      <c r="AA5" s="228"/>
      <c r="AB5" s="228"/>
      <c r="AC5" s="228"/>
    </row>
    <row r="6" spans="1:29" ht="15" customHeight="1">
      <c r="A6" s="108"/>
      <c r="B6" s="336" t="s">
        <v>115</v>
      </c>
      <c r="C6" s="329"/>
      <c r="D6" s="337"/>
      <c r="E6" s="189"/>
      <c r="F6" s="329" t="s">
        <v>123</v>
      </c>
      <c r="G6" s="329"/>
      <c r="H6" s="329"/>
      <c r="I6" s="190"/>
      <c r="J6" s="330" t="s">
        <v>10</v>
      </c>
      <c r="K6" s="331"/>
      <c r="L6" s="331"/>
      <c r="M6" s="191"/>
      <c r="N6" s="329" t="s">
        <v>116</v>
      </c>
      <c r="O6" s="329"/>
      <c r="P6" s="329"/>
      <c r="Q6" s="329"/>
      <c r="R6" s="189"/>
      <c r="S6" s="330" t="s">
        <v>122</v>
      </c>
      <c r="T6" s="339"/>
    </row>
    <row r="7" spans="1:29" ht="15" customHeight="1">
      <c r="B7" s="192">
        <v>-1</v>
      </c>
      <c r="C7" s="179">
        <v>-2</v>
      </c>
      <c r="D7" s="179">
        <v>-3</v>
      </c>
      <c r="E7" s="180"/>
      <c r="F7" s="179">
        <v>-4</v>
      </c>
      <c r="G7" s="179">
        <v>-5</v>
      </c>
      <c r="H7" s="183">
        <v>-6</v>
      </c>
      <c r="I7" s="188"/>
      <c r="J7" s="179">
        <v>-7</v>
      </c>
      <c r="K7" s="179">
        <v>-8</v>
      </c>
      <c r="L7" s="179">
        <v>-9</v>
      </c>
      <c r="M7" s="181"/>
      <c r="N7" s="182">
        <v>-10</v>
      </c>
      <c r="O7" s="179">
        <v>-11</v>
      </c>
      <c r="P7" s="179">
        <v>-12</v>
      </c>
      <c r="Q7" s="179">
        <v>-13</v>
      </c>
      <c r="R7" s="178"/>
      <c r="S7" s="179">
        <v>-14</v>
      </c>
      <c r="T7" s="193">
        <v>-15</v>
      </c>
    </row>
    <row r="8" spans="1:29" ht="15" customHeight="1">
      <c r="A8" s="187" t="s">
        <v>8</v>
      </c>
      <c r="B8" s="194"/>
      <c r="C8" s="141"/>
      <c r="D8" s="116" t="s">
        <v>113</v>
      </c>
      <c r="E8" s="141"/>
      <c r="F8" s="114" t="s">
        <v>106</v>
      </c>
      <c r="G8" s="141"/>
      <c r="H8" s="116" t="s">
        <v>109</v>
      </c>
      <c r="I8" s="143"/>
      <c r="J8" s="115" t="s">
        <v>18</v>
      </c>
      <c r="K8" s="115" t="s">
        <v>18</v>
      </c>
      <c r="L8" s="115" t="s">
        <v>19</v>
      </c>
      <c r="M8" s="178"/>
      <c r="N8" s="115"/>
      <c r="O8" s="115" t="s">
        <v>120</v>
      </c>
      <c r="P8" s="115" t="s">
        <v>114</v>
      </c>
      <c r="Q8" s="115" t="s">
        <v>113</v>
      </c>
      <c r="R8" s="143"/>
      <c r="S8" s="115" t="s">
        <v>106</v>
      </c>
      <c r="T8" s="195" t="s">
        <v>109</v>
      </c>
    </row>
    <row r="9" spans="1:29" ht="15" customHeight="1">
      <c r="A9" s="108"/>
      <c r="B9" s="196"/>
      <c r="C9" s="115"/>
      <c r="D9" s="209" t="s">
        <v>111</v>
      </c>
      <c r="E9" s="143"/>
      <c r="F9" s="149" t="s">
        <v>118</v>
      </c>
      <c r="G9" s="115" t="s">
        <v>107</v>
      </c>
      <c r="H9" s="148" t="s">
        <v>119</v>
      </c>
      <c r="I9" s="143"/>
      <c r="J9" s="114" t="s">
        <v>17</v>
      </c>
      <c r="K9" s="115" t="s">
        <v>17</v>
      </c>
      <c r="L9" s="116" t="s">
        <v>17</v>
      </c>
      <c r="M9" s="177"/>
      <c r="N9" s="114" t="s">
        <v>110</v>
      </c>
      <c r="O9" s="115" t="s">
        <v>121</v>
      </c>
      <c r="P9" s="115" t="s">
        <v>110</v>
      </c>
      <c r="Q9" s="116" t="s">
        <v>111</v>
      </c>
      <c r="R9" s="115"/>
      <c r="S9" s="114" t="s">
        <v>118</v>
      </c>
      <c r="T9" s="210" t="s">
        <v>119</v>
      </c>
    </row>
    <row r="10" spans="1:29" ht="15" customHeight="1">
      <c r="A10" s="113" t="s">
        <v>0</v>
      </c>
      <c r="B10" s="197" t="s">
        <v>104</v>
      </c>
      <c r="C10" s="186" t="s">
        <v>105</v>
      </c>
      <c r="D10" s="116" t="s">
        <v>12</v>
      </c>
      <c r="E10" s="115"/>
      <c r="F10" s="114" t="s">
        <v>12</v>
      </c>
      <c r="G10" s="115" t="s">
        <v>108</v>
      </c>
      <c r="H10" s="116" t="s">
        <v>12</v>
      </c>
      <c r="I10" s="115"/>
      <c r="J10" s="114" t="s">
        <v>1</v>
      </c>
      <c r="K10" s="115" t="s">
        <v>9</v>
      </c>
      <c r="L10" s="116" t="s">
        <v>11</v>
      </c>
      <c r="M10" s="208"/>
      <c r="N10" s="114" t="s">
        <v>112</v>
      </c>
      <c r="O10" s="115" t="s">
        <v>1</v>
      </c>
      <c r="P10" s="115" t="s">
        <v>112</v>
      </c>
      <c r="Q10" s="148" t="s">
        <v>13</v>
      </c>
      <c r="R10" s="143"/>
      <c r="S10" s="229" t="s">
        <v>13</v>
      </c>
      <c r="T10" s="195" t="s">
        <v>13</v>
      </c>
    </row>
    <row r="11" spans="1:29" ht="15" customHeight="1">
      <c r="A11" s="117">
        <v>0</v>
      </c>
      <c r="B11" s="198"/>
      <c r="C11" s="136"/>
      <c r="D11" s="142"/>
      <c r="E11" s="136"/>
      <c r="F11" s="135"/>
      <c r="G11" s="137">
        <f>'Input Data'!O94</f>
        <v>25000</v>
      </c>
      <c r="H11" s="185">
        <f>F11-G$11</f>
        <v>-25000</v>
      </c>
      <c r="I11" s="131"/>
      <c r="J11" s="128" t="s">
        <v>8</v>
      </c>
      <c r="K11" s="129" t="s">
        <v>8</v>
      </c>
      <c r="L11" s="130">
        <f>'Input Data'!O94</f>
        <v>25000</v>
      </c>
      <c r="M11" s="177"/>
      <c r="N11" s="146"/>
      <c r="O11" s="131"/>
      <c r="P11" s="118"/>
      <c r="Q11" s="147"/>
      <c r="R11" s="118"/>
      <c r="S11" s="135"/>
      <c r="T11" s="199">
        <f>S11-G$11</f>
        <v>-25000</v>
      </c>
    </row>
    <row r="12" spans="1:29" ht="15" customHeight="1">
      <c r="A12" s="117">
        <v>1</v>
      </c>
      <c r="B12" s="200">
        <f>'Input Data'!S$67</f>
        <v>3000</v>
      </c>
      <c r="C12" s="129">
        <v>0</v>
      </c>
      <c r="D12" s="130">
        <f>B12-C12</f>
        <v>3000</v>
      </c>
      <c r="E12" s="129"/>
      <c r="F12" s="132">
        <f>D12</f>
        <v>3000</v>
      </c>
      <c r="G12" s="129"/>
      <c r="H12" s="185">
        <f t="shared" ref="H12:H41" si="0">F12-G$11</f>
        <v>-22000</v>
      </c>
      <c r="I12" s="131"/>
      <c r="J12" s="138">
        <v>0.05</v>
      </c>
      <c r="K12" s="129">
        <f>(('Input Data'!O$108*$J12)+'Input Data'!O107)</f>
        <v>1250</v>
      </c>
      <c r="L12" s="130">
        <f>L11-K12</f>
        <v>23750</v>
      </c>
      <c r="M12" s="177"/>
      <c r="N12" s="218">
        <f>D12-K12</f>
        <v>1750</v>
      </c>
      <c r="O12" s="184">
        <f>'Input Data'!O$112</f>
        <v>0.29499999999999998</v>
      </c>
      <c r="P12" s="219">
        <f>('Input Data'!O$112*N12)</f>
        <v>516.25</v>
      </c>
      <c r="Q12" s="130">
        <f>D12-P12</f>
        <v>2483.75</v>
      </c>
      <c r="R12" s="129"/>
      <c r="S12" s="132">
        <f>Q12</f>
        <v>2483.75</v>
      </c>
      <c r="T12" s="199">
        <f>S12-G$11</f>
        <v>-22516.25</v>
      </c>
    </row>
    <row r="13" spans="1:29" ht="15" customHeight="1">
      <c r="A13" s="117">
        <v>2</v>
      </c>
      <c r="B13" s="200">
        <f>'Input Data'!S$67</f>
        <v>3000</v>
      </c>
      <c r="C13" s="129">
        <v>0</v>
      </c>
      <c r="D13" s="130">
        <f t="shared" ref="D13:D41" si="1">B13-C13</f>
        <v>3000</v>
      </c>
      <c r="E13" s="129"/>
      <c r="F13" s="132">
        <f>F12+D13</f>
        <v>6000</v>
      </c>
      <c r="G13" s="129"/>
      <c r="H13" s="185">
        <f t="shared" si="0"/>
        <v>-19000</v>
      </c>
      <c r="I13" s="131"/>
      <c r="J13" s="138">
        <v>9.5000000000000001E-2</v>
      </c>
      <c r="K13" s="129">
        <f>(('Input Data'!O$108*$J13))</f>
        <v>2375</v>
      </c>
      <c r="L13" s="130">
        <f t="shared" ref="L13:L41" si="2">L12-K13</f>
        <v>21375</v>
      </c>
      <c r="M13" s="177"/>
      <c r="N13" s="218">
        <f>D13-K13</f>
        <v>625</v>
      </c>
      <c r="O13" s="184">
        <f>'Input Data'!O$112</f>
        <v>0.29499999999999998</v>
      </c>
      <c r="P13" s="219">
        <f>('Input Data'!O$112*N13)</f>
        <v>184.375</v>
      </c>
      <c r="Q13" s="130">
        <f t="shared" ref="Q13:Q41" si="3">D13-P13</f>
        <v>2815.625</v>
      </c>
      <c r="R13" s="129"/>
      <c r="S13" s="132">
        <f>S12+Q13</f>
        <v>5299.375</v>
      </c>
      <c r="T13" s="199">
        <f t="shared" ref="T13:T41" si="4">S13-G$11</f>
        <v>-19700.625</v>
      </c>
    </row>
    <row r="14" spans="1:29" ht="15" customHeight="1">
      <c r="A14" s="117">
        <v>3</v>
      </c>
      <c r="B14" s="200">
        <f>'Input Data'!S$67</f>
        <v>3000</v>
      </c>
      <c r="C14" s="129">
        <v>0</v>
      </c>
      <c r="D14" s="130">
        <f t="shared" si="1"/>
        <v>3000</v>
      </c>
      <c r="E14" s="129"/>
      <c r="F14" s="132">
        <f t="shared" ref="F14:F41" si="5">F13+D14</f>
        <v>9000</v>
      </c>
      <c r="G14" s="129"/>
      <c r="H14" s="185">
        <f t="shared" si="0"/>
        <v>-16000</v>
      </c>
      <c r="I14" s="131"/>
      <c r="J14" s="138">
        <v>8.5500000000000007E-2</v>
      </c>
      <c r="K14" s="129">
        <f>(('Input Data'!O$108*$J14))</f>
        <v>2137.5</v>
      </c>
      <c r="L14" s="130">
        <f t="shared" si="2"/>
        <v>19237.5</v>
      </c>
      <c r="M14" s="177"/>
      <c r="N14" s="218">
        <f>D14-K14</f>
        <v>862.5</v>
      </c>
      <c r="O14" s="184">
        <f>'Input Data'!O$112</f>
        <v>0.29499999999999998</v>
      </c>
      <c r="P14" s="219">
        <f>('Input Data'!O$112*N14)</f>
        <v>254.4375</v>
      </c>
      <c r="Q14" s="130">
        <f t="shared" si="3"/>
        <v>2745.5625</v>
      </c>
      <c r="R14" s="129"/>
      <c r="S14" s="132">
        <f t="shared" ref="S14:S41" si="6">S13+Q14</f>
        <v>8044.9375</v>
      </c>
      <c r="T14" s="199">
        <f t="shared" si="4"/>
        <v>-16955.0625</v>
      </c>
    </row>
    <row r="15" spans="1:29" ht="15" customHeight="1">
      <c r="A15" s="117">
        <v>4</v>
      </c>
      <c r="B15" s="200">
        <f>'Input Data'!S$67</f>
        <v>3000</v>
      </c>
      <c r="C15" s="129">
        <v>0</v>
      </c>
      <c r="D15" s="130">
        <f t="shared" si="1"/>
        <v>3000</v>
      </c>
      <c r="E15" s="129"/>
      <c r="F15" s="132">
        <f t="shared" si="5"/>
        <v>12000</v>
      </c>
      <c r="G15" s="129"/>
      <c r="H15" s="185">
        <f t="shared" si="0"/>
        <v>-13000</v>
      </c>
      <c r="I15" s="131"/>
      <c r="J15" s="138">
        <v>7.6999999999999999E-2</v>
      </c>
      <c r="K15" s="129">
        <f>(('Input Data'!O$108*$J15))</f>
        <v>1925</v>
      </c>
      <c r="L15" s="130">
        <f t="shared" si="2"/>
        <v>17312.5</v>
      </c>
      <c r="M15" s="177"/>
      <c r="N15" s="218">
        <f>D15-K15</f>
        <v>1075</v>
      </c>
      <c r="O15" s="184">
        <f>'Input Data'!O$112</f>
        <v>0.29499999999999998</v>
      </c>
      <c r="P15" s="219">
        <f>('Input Data'!O$112*N15)</f>
        <v>317.125</v>
      </c>
      <c r="Q15" s="130">
        <f t="shared" si="3"/>
        <v>2682.875</v>
      </c>
      <c r="R15" s="129"/>
      <c r="S15" s="132">
        <f t="shared" si="6"/>
        <v>10727.8125</v>
      </c>
      <c r="T15" s="199">
        <f t="shared" si="4"/>
        <v>-14272.1875</v>
      </c>
    </row>
    <row r="16" spans="1:29" ht="15" customHeight="1">
      <c r="A16" s="117">
        <v>5</v>
      </c>
      <c r="B16" s="200">
        <f>'Input Data'!S$67</f>
        <v>3000</v>
      </c>
      <c r="C16" s="129">
        <v>0</v>
      </c>
      <c r="D16" s="130">
        <f t="shared" si="1"/>
        <v>3000</v>
      </c>
      <c r="E16" s="129"/>
      <c r="F16" s="132">
        <f t="shared" si="5"/>
        <v>15000</v>
      </c>
      <c r="G16" s="129"/>
      <c r="H16" s="185">
        <f t="shared" si="0"/>
        <v>-10000</v>
      </c>
      <c r="I16" s="131"/>
      <c r="J16" s="138">
        <v>6.93E-2</v>
      </c>
      <c r="K16" s="129">
        <f>(('Input Data'!O$108*$J16))</f>
        <v>1732.5</v>
      </c>
      <c r="L16" s="130">
        <f t="shared" si="2"/>
        <v>15580</v>
      </c>
      <c r="M16" s="177"/>
      <c r="N16" s="218">
        <f t="shared" ref="N16:N41" si="7">D16-K16</f>
        <v>1267.5</v>
      </c>
      <c r="O16" s="184">
        <f>'Input Data'!O$112</f>
        <v>0.29499999999999998</v>
      </c>
      <c r="P16" s="219">
        <f>('Input Data'!O$112*N16)</f>
        <v>373.91249999999997</v>
      </c>
      <c r="Q16" s="130">
        <f t="shared" si="3"/>
        <v>2626.0875000000001</v>
      </c>
      <c r="R16" s="129"/>
      <c r="S16" s="132">
        <f t="shared" si="6"/>
        <v>13353.9</v>
      </c>
      <c r="T16" s="199">
        <f t="shared" si="4"/>
        <v>-11646.1</v>
      </c>
    </row>
    <row r="17" spans="1:20" ht="15" customHeight="1">
      <c r="A17" s="117">
        <v>6</v>
      </c>
      <c r="B17" s="200">
        <f>'Input Data'!S$67</f>
        <v>3000</v>
      </c>
      <c r="C17" s="129">
        <v>0</v>
      </c>
      <c r="D17" s="130">
        <f t="shared" si="1"/>
        <v>3000</v>
      </c>
      <c r="E17" s="129"/>
      <c r="F17" s="132">
        <f t="shared" si="5"/>
        <v>18000</v>
      </c>
      <c r="G17" s="129"/>
      <c r="H17" s="185">
        <f t="shared" si="0"/>
        <v>-7000</v>
      </c>
      <c r="I17" s="131"/>
      <c r="J17" s="138">
        <v>6.2300000000000001E-2</v>
      </c>
      <c r="K17" s="129">
        <f>(('Input Data'!O$108*$J17))</f>
        <v>1557.5</v>
      </c>
      <c r="L17" s="130">
        <f t="shared" si="2"/>
        <v>14022.5</v>
      </c>
      <c r="M17" s="177"/>
      <c r="N17" s="218">
        <f t="shared" si="7"/>
        <v>1442.5</v>
      </c>
      <c r="O17" s="184">
        <f>'Input Data'!O$112</f>
        <v>0.29499999999999998</v>
      </c>
      <c r="P17" s="219">
        <f>('Input Data'!O$112*N17)</f>
        <v>425.53749999999997</v>
      </c>
      <c r="Q17" s="130">
        <f t="shared" si="3"/>
        <v>2574.4625000000001</v>
      </c>
      <c r="R17" s="129"/>
      <c r="S17" s="132">
        <f t="shared" si="6"/>
        <v>15928.362499999999</v>
      </c>
      <c r="T17" s="199">
        <f t="shared" si="4"/>
        <v>-9071.6375000000007</v>
      </c>
    </row>
    <row r="18" spans="1:20" ht="15" customHeight="1">
      <c r="A18" s="117">
        <v>7</v>
      </c>
      <c r="B18" s="200">
        <f>'Input Data'!S$67</f>
        <v>3000</v>
      </c>
      <c r="C18" s="129">
        <v>0</v>
      </c>
      <c r="D18" s="130">
        <f t="shared" si="1"/>
        <v>3000</v>
      </c>
      <c r="E18" s="129"/>
      <c r="F18" s="132">
        <f t="shared" si="5"/>
        <v>21000</v>
      </c>
      <c r="G18" s="129"/>
      <c r="H18" s="185">
        <f t="shared" si="0"/>
        <v>-4000</v>
      </c>
      <c r="I18" s="131"/>
      <c r="J18" s="138">
        <v>5.8999999999999997E-2</v>
      </c>
      <c r="K18" s="129">
        <f>(('Input Data'!O$108*$J18))</f>
        <v>1475</v>
      </c>
      <c r="L18" s="130">
        <f t="shared" si="2"/>
        <v>12547.5</v>
      </c>
      <c r="M18" s="177"/>
      <c r="N18" s="218">
        <f t="shared" si="7"/>
        <v>1525</v>
      </c>
      <c r="O18" s="184">
        <f>'Input Data'!O$112</f>
        <v>0.29499999999999998</v>
      </c>
      <c r="P18" s="219">
        <f>('Input Data'!O$112*N18)</f>
        <v>449.875</v>
      </c>
      <c r="Q18" s="130">
        <f t="shared" si="3"/>
        <v>2550.125</v>
      </c>
      <c r="R18" s="129"/>
      <c r="S18" s="132">
        <f t="shared" si="6"/>
        <v>18478.487499999999</v>
      </c>
      <c r="T18" s="199">
        <f t="shared" si="4"/>
        <v>-6521.5125000000007</v>
      </c>
    </row>
    <row r="19" spans="1:20" ht="15" customHeight="1">
      <c r="A19" s="117">
        <v>8</v>
      </c>
      <c r="B19" s="200">
        <f>'Input Data'!S$67</f>
        <v>3000</v>
      </c>
      <c r="C19" s="129">
        <v>0</v>
      </c>
      <c r="D19" s="130">
        <f t="shared" si="1"/>
        <v>3000</v>
      </c>
      <c r="E19" s="129"/>
      <c r="F19" s="132">
        <f t="shared" si="5"/>
        <v>24000</v>
      </c>
      <c r="G19" s="129"/>
      <c r="H19" s="185">
        <f t="shared" si="0"/>
        <v>-1000</v>
      </c>
      <c r="I19" s="131"/>
      <c r="J19" s="138">
        <v>5.8999999999999997E-2</v>
      </c>
      <c r="K19" s="129">
        <f>(('Input Data'!O$108*$J19))</f>
        <v>1475</v>
      </c>
      <c r="L19" s="130">
        <f t="shared" si="2"/>
        <v>11072.5</v>
      </c>
      <c r="M19" s="177"/>
      <c r="N19" s="218">
        <f t="shared" si="7"/>
        <v>1525</v>
      </c>
      <c r="O19" s="184">
        <f>'Input Data'!O$112</f>
        <v>0.29499999999999998</v>
      </c>
      <c r="P19" s="219">
        <f>('Input Data'!O$112*N19)</f>
        <v>449.875</v>
      </c>
      <c r="Q19" s="130">
        <f t="shared" si="3"/>
        <v>2550.125</v>
      </c>
      <c r="R19" s="129"/>
      <c r="S19" s="132">
        <f t="shared" si="6"/>
        <v>21028.612499999999</v>
      </c>
      <c r="T19" s="199">
        <f t="shared" si="4"/>
        <v>-3971.3875000000007</v>
      </c>
    </row>
    <row r="20" spans="1:20" ht="15" customHeight="1">
      <c r="A20" s="117">
        <v>9</v>
      </c>
      <c r="B20" s="200">
        <f>'Input Data'!S$67</f>
        <v>3000</v>
      </c>
      <c r="C20" s="129">
        <v>0</v>
      </c>
      <c r="D20" s="130">
        <f t="shared" si="1"/>
        <v>3000</v>
      </c>
      <c r="E20" s="129"/>
      <c r="F20" s="132">
        <f t="shared" si="5"/>
        <v>27000</v>
      </c>
      <c r="G20" s="129"/>
      <c r="H20" s="185">
        <f t="shared" si="0"/>
        <v>2000</v>
      </c>
      <c r="I20" s="131"/>
      <c r="J20" s="138">
        <v>5.91E-2</v>
      </c>
      <c r="K20" s="129">
        <f>(('Input Data'!O$108*$J20))</f>
        <v>1477.5</v>
      </c>
      <c r="L20" s="130">
        <f t="shared" si="2"/>
        <v>9595</v>
      </c>
      <c r="M20" s="177"/>
      <c r="N20" s="218">
        <f t="shared" si="7"/>
        <v>1522.5</v>
      </c>
      <c r="O20" s="184">
        <f>'Input Data'!O$112</f>
        <v>0.29499999999999998</v>
      </c>
      <c r="P20" s="219">
        <f>('Input Data'!O$112*N20)</f>
        <v>449.13749999999999</v>
      </c>
      <c r="Q20" s="130">
        <f t="shared" si="3"/>
        <v>2550.8625000000002</v>
      </c>
      <c r="R20" s="129"/>
      <c r="S20" s="132">
        <f t="shared" si="6"/>
        <v>23579.474999999999</v>
      </c>
      <c r="T20" s="199">
        <f t="shared" si="4"/>
        <v>-1420.5250000000015</v>
      </c>
    </row>
    <row r="21" spans="1:20" ht="15" customHeight="1">
      <c r="A21" s="117">
        <v>10</v>
      </c>
      <c r="B21" s="200">
        <f>'Input Data'!S$67</f>
        <v>3000</v>
      </c>
      <c r="C21" s="129">
        <v>0</v>
      </c>
      <c r="D21" s="130">
        <f t="shared" si="1"/>
        <v>3000</v>
      </c>
      <c r="E21" s="129"/>
      <c r="F21" s="132">
        <f t="shared" si="5"/>
        <v>30000</v>
      </c>
      <c r="G21" s="129"/>
      <c r="H21" s="185">
        <f t="shared" si="0"/>
        <v>5000</v>
      </c>
      <c r="I21" s="131"/>
      <c r="J21" s="138">
        <v>5.8999999999999997E-2</v>
      </c>
      <c r="K21" s="129">
        <f>(('Input Data'!O$108*$J21))</f>
        <v>1475</v>
      </c>
      <c r="L21" s="130">
        <f t="shared" si="2"/>
        <v>8120</v>
      </c>
      <c r="M21" s="177"/>
      <c r="N21" s="218">
        <f t="shared" si="7"/>
        <v>1525</v>
      </c>
      <c r="O21" s="184">
        <f>'Input Data'!O$112</f>
        <v>0.29499999999999998</v>
      </c>
      <c r="P21" s="219">
        <f>('Input Data'!O$112*N21)</f>
        <v>449.875</v>
      </c>
      <c r="Q21" s="130">
        <f t="shared" si="3"/>
        <v>2550.125</v>
      </c>
      <c r="R21" s="129"/>
      <c r="S21" s="132">
        <f t="shared" si="6"/>
        <v>26129.599999999999</v>
      </c>
      <c r="T21" s="199">
        <f t="shared" si="4"/>
        <v>1129.5999999999985</v>
      </c>
    </row>
    <row r="22" spans="1:20" ht="15" customHeight="1">
      <c r="A22" s="117">
        <v>11</v>
      </c>
      <c r="B22" s="200">
        <f>'Input Data'!S$67</f>
        <v>3000</v>
      </c>
      <c r="C22" s="129">
        <v>0</v>
      </c>
      <c r="D22" s="130">
        <f t="shared" si="1"/>
        <v>3000</v>
      </c>
      <c r="E22" s="129"/>
      <c r="F22" s="132">
        <f t="shared" si="5"/>
        <v>33000</v>
      </c>
      <c r="G22" s="129"/>
      <c r="H22" s="185">
        <f t="shared" si="0"/>
        <v>8000</v>
      </c>
      <c r="I22" s="131"/>
      <c r="J22" s="138">
        <v>5.91E-2</v>
      </c>
      <c r="K22" s="129">
        <f>(('Input Data'!O$108*$J22))</f>
        <v>1477.5</v>
      </c>
      <c r="L22" s="130">
        <f t="shared" si="2"/>
        <v>6642.5</v>
      </c>
      <c r="M22" s="177"/>
      <c r="N22" s="218">
        <f>D22-K22</f>
        <v>1522.5</v>
      </c>
      <c r="O22" s="184">
        <f>'Input Data'!O$112</f>
        <v>0.29499999999999998</v>
      </c>
      <c r="P22" s="219">
        <f>('Input Data'!O$112*N22)</f>
        <v>449.13749999999999</v>
      </c>
      <c r="Q22" s="130">
        <f t="shared" si="3"/>
        <v>2550.8625000000002</v>
      </c>
      <c r="R22" s="129"/>
      <c r="S22" s="132">
        <f t="shared" si="6"/>
        <v>28680.462499999998</v>
      </c>
      <c r="T22" s="199">
        <f t="shared" si="4"/>
        <v>3680.4624999999978</v>
      </c>
    </row>
    <row r="23" spans="1:20" ht="15" customHeight="1">
      <c r="A23" s="117">
        <v>12</v>
      </c>
      <c r="B23" s="200">
        <f>'Input Data'!S$67</f>
        <v>3000</v>
      </c>
      <c r="C23" s="129">
        <v>0</v>
      </c>
      <c r="D23" s="130">
        <f t="shared" si="1"/>
        <v>3000</v>
      </c>
      <c r="E23" s="129"/>
      <c r="F23" s="132">
        <f t="shared" si="5"/>
        <v>36000</v>
      </c>
      <c r="G23" s="129"/>
      <c r="H23" s="185">
        <f t="shared" si="0"/>
        <v>11000</v>
      </c>
      <c r="I23" s="131"/>
      <c r="J23" s="138">
        <v>5.8999999999999997E-2</v>
      </c>
      <c r="K23" s="129">
        <f>(('Input Data'!O$108*$J23))</f>
        <v>1475</v>
      </c>
      <c r="L23" s="130">
        <f t="shared" si="2"/>
        <v>5167.5</v>
      </c>
      <c r="M23" s="177"/>
      <c r="N23" s="218">
        <f t="shared" si="7"/>
        <v>1525</v>
      </c>
      <c r="O23" s="184">
        <f>'Input Data'!O$112</f>
        <v>0.29499999999999998</v>
      </c>
      <c r="P23" s="219">
        <f>('Input Data'!O$112*N23)</f>
        <v>449.875</v>
      </c>
      <c r="Q23" s="130">
        <f t="shared" si="3"/>
        <v>2550.125</v>
      </c>
      <c r="R23" s="129"/>
      <c r="S23" s="132">
        <f t="shared" si="6"/>
        <v>31230.587499999998</v>
      </c>
      <c r="T23" s="199">
        <f t="shared" si="4"/>
        <v>6230.5874999999978</v>
      </c>
    </row>
    <row r="24" spans="1:20" ht="15" customHeight="1">
      <c r="A24" s="117">
        <v>13</v>
      </c>
      <c r="B24" s="200">
        <f>'Input Data'!S$67</f>
        <v>3000</v>
      </c>
      <c r="C24" s="129">
        <v>0</v>
      </c>
      <c r="D24" s="130">
        <f t="shared" si="1"/>
        <v>3000</v>
      </c>
      <c r="E24" s="129"/>
      <c r="F24" s="132">
        <f t="shared" si="5"/>
        <v>39000</v>
      </c>
      <c r="G24" s="129"/>
      <c r="H24" s="185">
        <f t="shared" si="0"/>
        <v>14000</v>
      </c>
      <c r="I24" s="131"/>
      <c r="J24" s="138">
        <v>5.91E-2</v>
      </c>
      <c r="K24" s="129">
        <f>(('Input Data'!O$108*$J24))</f>
        <v>1477.5</v>
      </c>
      <c r="L24" s="130">
        <f t="shared" si="2"/>
        <v>3690</v>
      </c>
      <c r="M24" s="177"/>
      <c r="N24" s="218">
        <f t="shared" si="7"/>
        <v>1522.5</v>
      </c>
      <c r="O24" s="184">
        <f>'Input Data'!O$112</f>
        <v>0.29499999999999998</v>
      </c>
      <c r="P24" s="219">
        <f>('Input Data'!O$112*N24)</f>
        <v>449.13749999999999</v>
      </c>
      <c r="Q24" s="130">
        <f t="shared" si="3"/>
        <v>2550.8625000000002</v>
      </c>
      <c r="R24" s="129"/>
      <c r="S24" s="132">
        <f t="shared" si="6"/>
        <v>33781.449999999997</v>
      </c>
      <c r="T24" s="199">
        <f t="shared" si="4"/>
        <v>8781.4499999999971</v>
      </c>
    </row>
    <row r="25" spans="1:20" ht="15" customHeight="1">
      <c r="A25" s="117">
        <v>14</v>
      </c>
      <c r="B25" s="200">
        <f>'Input Data'!S$67</f>
        <v>3000</v>
      </c>
      <c r="C25" s="129">
        <v>0</v>
      </c>
      <c r="D25" s="130">
        <f t="shared" si="1"/>
        <v>3000</v>
      </c>
      <c r="E25" s="129"/>
      <c r="F25" s="132">
        <f t="shared" si="5"/>
        <v>42000</v>
      </c>
      <c r="G25" s="129"/>
      <c r="H25" s="185">
        <f t="shared" si="0"/>
        <v>17000</v>
      </c>
      <c r="I25" s="131"/>
      <c r="J25" s="138">
        <v>5.8999999999999997E-2</v>
      </c>
      <c r="K25" s="129">
        <f>(('Input Data'!O$108*$J25))</f>
        <v>1475</v>
      </c>
      <c r="L25" s="130">
        <f t="shared" si="2"/>
        <v>2215</v>
      </c>
      <c r="M25" s="177"/>
      <c r="N25" s="218">
        <f t="shared" si="7"/>
        <v>1525</v>
      </c>
      <c r="O25" s="184">
        <f>'Input Data'!O$112</f>
        <v>0.29499999999999998</v>
      </c>
      <c r="P25" s="219">
        <f>('Input Data'!O$112*N25)</f>
        <v>449.875</v>
      </c>
      <c r="Q25" s="130">
        <f t="shared" si="3"/>
        <v>2550.125</v>
      </c>
      <c r="R25" s="129"/>
      <c r="S25" s="132">
        <f t="shared" si="6"/>
        <v>36331.574999999997</v>
      </c>
      <c r="T25" s="199">
        <f t="shared" si="4"/>
        <v>11331.574999999997</v>
      </c>
    </row>
    <row r="26" spans="1:20" ht="15" customHeight="1">
      <c r="A26" s="117">
        <v>15</v>
      </c>
      <c r="B26" s="200">
        <f>'Input Data'!S$67</f>
        <v>3000</v>
      </c>
      <c r="C26" s="129">
        <v>0</v>
      </c>
      <c r="D26" s="130">
        <f t="shared" si="1"/>
        <v>3000</v>
      </c>
      <c r="E26" s="129"/>
      <c r="F26" s="132">
        <f t="shared" si="5"/>
        <v>45000</v>
      </c>
      <c r="G26" s="129"/>
      <c r="H26" s="185">
        <f t="shared" si="0"/>
        <v>20000</v>
      </c>
      <c r="I26" s="131"/>
      <c r="J26" s="138">
        <v>5.91E-2</v>
      </c>
      <c r="K26" s="129">
        <f>(('Input Data'!O$108*$J26))</f>
        <v>1477.5</v>
      </c>
      <c r="L26" s="130">
        <f t="shared" si="2"/>
        <v>737.5</v>
      </c>
      <c r="M26" s="177"/>
      <c r="N26" s="218">
        <f t="shared" si="7"/>
        <v>1522.5</v>
      </c>
      <c r="O26" s="184">
        <f>'Input Data'!O$112</f>
        <v>0.29499999999999998</v>
      </c>
      <c r="P26" s="219">
        <f>('Input Data'!O$112*N26)</f>
        <v>449.13749999999999</v>
      </c>
      <c r="Q26" s="130">
        <f t="shared" si="3"/>
        <v>2550.8625000000002</v>
      </c>
      <c r="R26" s="129"/>
      <c r="S26" s="132">
        <f t="shared" si="6"/>
        <v>38882.4375</v>
      </c>
      <c r="T26" s="199">
        <f t="shared" si="4"/>
        <v>13882.4375</v>
      </c>
    </row>
    <row r="27" spans="1:20" ht="15" customHeight="1">
      <c r="A27" s="117">
        <v>16</v>
      </c>
      <c r="B27" s="200">
        <f>'Input Data'!S$67</f>
        <v>3000</v>
      </c>
      <c r="C27" s="129">
        <v>0</v>
      </c>
      <c r="D27" s="130">
        <f t="shared" si="1"/>
        <v>3000</v>
      </c>
      <c r="E27" s="129"/>
      <c r="F27" s="132">
        <f t="shared" si="5"/>
        <v>48000</v>
      </c>
      <c r="G27" s="129"/>
      <c r="H27" s="185">
        <f t="shared" si="0"/>
        <v>23000</v>
      </c>
      <c r="I27" s="131"/>
      <c r="J27" s="138">
        <v>2.9499999999999998E-2</v>
      </c>
      <c r="K27" s="129">
        <f>(('Input Data'!O$108*$J27))</f>
        <v>737.5</v>
      </c>
      <c r="L27" s="130">
        <f t="shared" si="2"/>
        <v>0</v>
      </c>
      <c r="M27" s="177"/>
      <c r="N27" s="218">
        <f t="shared" si="7"/>
        <v>2262.5</v>
      </c>
      <c r="O27" s="184">
        <f>'Input Data'!O$112</f>
        <v>0.29499999999999998</v>
      </c>
      <c r="P27" s="219">
        <f>('Input Data'!O$112*N27)</f>
        <v>667.4375</v>
      </c>
      <c r="Q27" s="130">
        <f t="shared" si="3"/>
        <v>2332.5625</v>
      </c>
      <c r="R27" s="129"/>
      <c r="S27" s="132">
        <f t="shared" si="6"/>
        <v>41215</v>
      </c>
      <c r="T27" s="199">
        <f t="shared" si="4"/>
        <v>16215</v>
      </c>
    </row>
    <row r="28" spans="1:20" ht="15" customHeight="1">
      <c r="A28" s="117">
        <v>17</v>
      </c>
      <c r="B28" s="200">
        <f>'Input Data'!S$67</f>
        <v>3000</v>
      </c>
      <c r="C28" s="129">
        <v>0</v>
      </c>
      <c r="D28" s="130">
        <f t="shared" si="1"/>
        <v>3000</v>
      </c>
      <c r="E28" s="129"/>
      <c r="F28" s="132">
        <f t="shared" si="5"/>
        <v>51000</v>
      </c>
      <c r="G28" s="129"/>
      <c r="H28" s="185">
        <f t="shared" si="0"/>
        <v>26000</v>
      </c>
      <c r="I28" s="131"/>
      <c r="J28" s="139">
        <v>0</v>
      </c>
      <c r="K28" s="129">
        <f>(('Input Data'!O$108*$J28))</f>
        <v>0</v>
      </c>
      <c r="L28" s="130">
        <f t="shared" si="2"/>
        <v>0</v>
      </c>
      <c r="M28" s="177"/>
      <c r="N28" s="218">
        <f t="shared" si="7"/>
        <v>3000</v>
      </c>
      <c r="O28" s="184">
        <f>'Input Data'!O$112</f>
        <v>0.29499999999999998</v>
      </c>
      <c r="P28" s="219">
        <f>('Input Data'!O$112*N28)</f>
        <v>885</v>
      </c>
      <c r="Q28" s="130">
        <f t="shared" si="3"/>
        <v>2115</v>
      </c>
      <c r="R28" s="129"/>
      <c r="S28" s="132">
        <f t="shared" si="6"/>
        <v>43330</v>
      </c>
      <c r="T28" s="199">
        <f t="shared" si="4"/>
        <v>18330</v>
      </c>
    </row>
    <row r="29" spans="1:20" ht="15" customHeight="1">
      <c r="A29" s="117">
        <v>18</v>
      </c>
      <c r="B29" s="200">
        <f>'Input Data'!S$67</f>
        <v>3000</v>
      </c>
      <c r="C29" s="129">
        <v>0</v>
      </c>
      <c r="D29" s="130">
        <f t="shared" si="1"/>
        <v>3000</v>
      </c>
      <c r="E29" s="129"/>
      <c r="F29" s="132">
        <f t="shared" si="5"/>
        <v>54000</v>
      </c>
      <c r="G29" s="129"/>
      <c r="H29" s="185">
        <f t="shared" si="0"/>
        <v>29000</v>
      </c>
      <c r="I29" s="131"/>
      <c r="J29" s="139">
        <v>0</v>
      </c>
      <c r="K29" s="129">
        <f>(('Input Data'!O$108*$J29))</f>
        <v>0</v>
      </c>
      <c r="L29" s="130">
        <f t="shared" si="2"/>
        <v>0</v>
      </c>
      <c r="M29" s="177"/>
      <c r="N29" s="218">
        <f t="shared" si="7"/>
        <v>3000</v>
      </c>
      <c r="O29" s="184">
        <f>'Input Data'!O$112</f>
        <v>0.29499999999999998</v>
      </c>
      <c r="P29" s="219">
        <f>('Input Data'!O$112*N29)</f>
        <v>885</v>
      </c>
      <c r="Q29" s="130">
        <f t="shared" si="3"/>
        <v>2115</v>
      </c>
      <c r="R29" s="129"/>
      <c r="S29" s="132">
        <f t="shared" si="6"/>
        <v>45445</v>
      </c>
      <c r="T29" s="199">
        <f t="shared" si="4"/>
        <v>20445</v>
      </c>
    </row>
    <row r="30" spans="1:20" ht="15" customHeight="1">
      <c r="A30" s="117">
        <v>19</v>
      </c>
      <c r="B30" s="200">
        <f>'Input Data'!S$67</f>
        <v>3000</v>
      </c>
      <c r="C30" s="129">
        <v>0</v>
      </c>
      <c r="D30" s="130">
        <f t="shared" si="1"/>
        <v>3000</v>
      </c>
      <c r="E30" s="129"/>
      <c r="F30" s="132">
        <f t="shared" si="5"/>
        <v>57000</v>
      </c>
      <c r="G30" s="129"/>
      <c r="H30" s="185">
        <f t="shared" si="0"/>
        <v>32000</v>
      </c>
      <c r="I30" s="131"/>
      <c r="J30" s="139">
        <v>0</v>
      </c>
      <c r="K30" s="129">
        <f>(('Input Data'!O$108*$J30))</f>
        <v>0</v>
      </c>
      <c r="L30" s="130">
        <f t="shared" si="2"/>
        <v>0</v>
      </c>
      <c r="M30" s="177"/>
      <c r="N30" s="218">
        <f t="shared" si="7"/>
        <v>3000</v>
      </c>
      <c r="O30" s="184">
        <f>'Input Data'!O$112</f>
        <v>0.29499999999999998</v>
      </c>
      <c r="P30" s="219">
        <f>('Input Data'!O$112*N30)</f>
        <v>885</v>
      </c>
      <c r="Q30" s="130">
        <f t="shared" si="3"/>
        <v>2115</v>
      </c>
      <c r="R30" s="129"/>
      <c r="S30" s="132">
        <f t="shared" si="6"/>
        <v>47560</v>
      </c>
      <c r="T30" s="199">
        <f t="shared" si="4"/>
        <v>22560</v>
      </c>
    </row>
    <row r="31" spans="1:20" ht="15" customHeight="1">
      <c r="A31" s="117">
        <v>20</v>
      </c>
      <c r="B31" s="200">
        <f>'Input Data'!S$67</f>
        <v>3000</v>
      </c>
      <c r="C31" s="129">
        <v>0</v>
      </c>
      <c r="D31" s="130">
        <f t="shared" si="1"/>
        <v>3000</v>
      </c>
      <c r="E31" s="129"/>
      <c r="F31" s="132">
        <f t="shared" si="5"/>
        <v>60000</v>
      </c>
      <c r="G31" s="129"/>
      <c r="H31" s="185">
        <f t="shared" si="0"/>
        <v>35000</v>
      </c>
      <c r="I31" s="131"/>
      <c r="J31" s="139">
        <v>0</v>
      </c>
      <c r="K31" s="129">
        <f>(('Input Data'!O$108*$J31))</f>
        <v>0</v>
      </c>
      <c r="L31" s="130">
        <f t="shared" si="2"/>
        <v>0</v>
      </c>
      <c r="M31" s="177"/>
      <c r="N31" s="218">
        <f t="shared" si="7"/>
        <v>3000</v>
      </c>
      <c r="O31" s="184">
        <f>'Input Data'!O$112</f>
        <v>0.29499999999999998</v>
      </c>
      <c r="P31" s="219">
        <f>('Input Data'!O$112*N31)</f>
        <v>885</v>
      </c>
      <c r="Q31" s="130">
        <f>D31-P31</f>
        <v>2115</v>
      </c>
      <c r="R31" s="129"/>
      <c r="S31" s="132">
        <f t="shared" si="6"/>
        <v>49675</v>
      </c>
      <c r="T31" s="199">
        <f t="shared" si="4"/>
        <v>24675</v>
      </c>
    </row>
    <row r="32" spans="1:20" ht="15" customHeight="1">
      <c r="A32" s="117">
        <v>21</v>
      </c>
      <c r="B32" s="200">
        <f>'Input Data'!S$67</f>
        <v>3000</v>
      </c>
      <c r="C32" s="129">
        <v>0</v>
      </c>
      <c r="D32" s="130">
        <f t="shared" si="1"/>
        <v>3000</v>
      </c>
      <c r="E32" s="129"/>
      <c r="F32" s="132">
        <f t="shared" si="5"/>
        <v>63000</v>
      </c>
      <c r="G32" s="129"/>
      <c r="H32" s="185">
        <f t="shared" si="0"/>
        <v>38000</v>
      </c>
      <c r="I32" s="131"/>
      <c r="J32" s="139">
        <v>0</v>
      </c>
      <c r="K32" s="129">
        <f>(('Input Data'!O$108*$J32))</f>
        <v>0</v>
      </c>
      <c r="L32" s="130">
        <f t="shared" si="2"/>
        <v>0</v>
      </c>
      <c r="M32" s="177"/>
      <c r="N32" s="218">
        <f t="shared" si="7"/>
        <v>3000</v>
      </c>
      <c r="O32" s="184">
        <f>'Input Data'!O$112</f>
        <v>0.29499999999999998</v>
      </c>
      <c r="P32" s="219">
        <f>('Input Data'!O$112*N32)</f>
        <v>885</v>
      </c>
      <c r="Q32" s="130">
        <f t="shared" si="3"/>
        <v>2115</v>
      </c>
      <c r="R32" s="129"/>
      <c r="S32" s="132">
        <f t="shared" si="6"/>
        <v>51790</v>
      </c>
      <c r="T32" s="199">
        <f t="shared" si="4"/>
        <v>26790</v>
      </c>
    </row>
    <row r="33" spans="1:20" ht="15" customHeight="1">
      <c r="A33" s="117">
        <v>22</v>
      </c>
      <c r="B33" s="200">
        <f>'Input Data'!S$67</f>
        <v>3000</v>
      </c>
      <c r="C33" s="129">
        <v>0</v>
      </c>
      <c r="D33" s="130">
        <f t="shared" si="1"/>
        <v>3000</v>
      </c>
      <c r="E33" s="129"/>
      <c r="F33" s="132">
        <f t="shared" si="5"/>
        <v>66000</v>
      </c>
      <c r="G33" s="129"/>
      <c r="H33" s="185">
        <f t="shared" si="0"/>
        <v>41000</v>
      </c>
      <c r="I33" s="131"/>
      <c r="J33" s="139">
        <v>0</v>
      </c>
      <c r="K33" s="129">
        <f>(('Input Data'!O$108*$J33))</f>
        <v>0</v>
      </c>
      <c r="L33" s="130">
        <f t="shared" si="2"/>
        <v>0</v>
      </c>
      <c r="M33" s="177"/>
      <c r="N33" s="218">
        <f t="shared" si="7"/>
        <v>3000</v>
      </c>
      <c r="O33" s="184">
        <f>'Input Data'!O$112</f>
        <v>0.29499999999999998</v>
      </c>
      <c r="P33" s="219">
        <f>('Input Data'!O$112*N33)</f>
        <v>885</v>
      </c>
      <c r="Q33" s="130">
        <f t="shared" si="3"/>
        <v>2115</v>
      </c>
      <c r="R33" s="129"/>
      <c r="S33" s="132">
        <f t="shared" si="6"/>
        <v>53905</v>
      </c>
      <c r="T33" s="199">
        <f t="shared" si="4"/>
        <v>28905</v>
      </c>
    </row>
    <row r="34" spans="1:20" ht="15" customHeight="1">
      <c r="A34" s="117">
        <v>23</v>
      </c>
      <c r="B34" s="200">
        <f>'Input Data'!S$67</f>
        <v>3000</v>
      </c>
      <c r="C34" s="129">
        <v>0</v>
      </c>
      <c r="D34" s="130">
        <f t="shared" si="1"/>
        <v>3000</v>
      </c>
      <c r="E34" s="129"/>
      <c r="F34" s="132">
        <f t="shared" si="5"/>
        <v>69000</v>
      </c>
      <c r="G34" s="129"/>
      <c r="H34" s="185">
        <f t="shared" si="0"/>
        <v>44000</v>
      </c>
      <c r="I34" s="131"/>
      <c r="J34" s="139">
        <v>0</v>
      </c>
      <c r="K34" s="129">
        <f>(('Input Data'!O$108*$J34))</f>
        <v>0</v>
      </c>
      <c r="L34" s="130">
        <f t="shared" si="2"/>
        <v>0</v>
      </c>
      <c r="M34" s="177"/>
      <c r="N34" s="218">
        <f t="shared" si="7"/>
        <v>3000</v>
      </c>
      <c r="O34" s="184">
        <f>'Input Data'!O$112</f>
        <v>0.29499999999999998</v>
      </c>
      <c r="P34" s="219">
        <f>('Input Data'!O$112*N34)</f>
        <v>885</v>
      </c>
      <c r="Q34" s="130">
        <f t="shared" si="3"/>
        <v>2115</v>
      </c>
      <c r="R34" s="129"/>
      <c r="S34" s="132">
        <f t="shared" si="6"/>
        <v>56020</v>
      </c>
      <c r="T34" s="199">
        <f t="shared" si="4"/>
        <v>31020</v>
      </c>
    </row>
    <row r="35" spans="1:20" ht="15" customHeight="1">
      <c r="A35" s="117">
        <v>24</v>
      </c>
      <c r="B35" s="200">
        <f>'Input Data'!S$67</f>
        <v>3000</v>
      </c>
      <c r="C35" s="129">
        <v>0</v>
      </c>
      <c r="D35" s="130">
        <f t="shared" si="1"/>
        <v>3000</v>
      </c>
      <c r="E35" s="129"/>
      <c r="F35" s="132">
        <f t="shared" si="5"/>
        <v>72000</v>
      </c>
      <c r="G35" s="129"/>
      <c r="H35" s="185">
        <f t="shared" si="0"/>
        <v>47000</v>
      </c>
      <c r="I35" s="131"/>
      <c r="J35" s="139">
        <v>0</v>
      </c>
      <c r="K35" s="129">
        <f>(('Input Data'!O$108*$J35))</f>
        <v>0</v>
      </c>
      <c r="L35" s="130">
        <f t="shared" si="2"/>
        <v>0</v>
      </c>
      <c r="M35" s="177"/>
      <c r="N35" s="218">
        <f t="shared" si="7"/>
        <v>3000</v>
      </c>
      <c r="O35" s="184">
        <f>'Input Data'!O$112</f>
        <v>0.29499999999999998</v>
      </c>
      <c r="P35" s="219">
        <f>('Input Data'!O$112*N35)</f>
        <v>885</v>
      </c>
      <c r="Q35" s="130">
        <f t="shared" si="3"/>
        <v>2115</v>
      </c>
      <c r="R35" s="129"/>
      <c r="S35" s="132">
        <f t="shared" si="6"/>
        <v>58135</v>
      </c>
      <c r="T35" s="199">
        <f t="shared" si="4"/>
        <v>33135</v>
      </c>
    </row>
    <row r="36" spans="1:20" ht="15" customHeight="1">
      <c r="A36" s="117">
        <v>25</v>
      </c>
      <c r="B36" s="200">
        <f>'Input Data'!S$67</f>
        <v>3000</v>
      </c>
      <c r="C36" s="129">
        <v>0</v>
      </c>
      <c r="D36" s="130">
        <f t="shared" si="1"/>
        <v>3000</v>
      </c>
      <c r="E36" s="129"/>
      <c r="F36" s="132">
        <f t="shared" si="5"/>
        <v>75000</v>
      </c>
      <c r="G36" s="129"/>
      <c r="H36" s="185">
        <f t="shared" si="0"/>
        <v>50000</v>
      </c>
      <c r="I36" s="131"/>
      <c r="J36" s="139">
        <v>0</v>
      </c>
      <c r="K36" s="129">
        <f>(('Input Data'!O$108*$J36))</f>
        <v>0</v>
      </c>
      <c r="L36" s="130">
        <f t="shared" si="2"/>
        <v>0</v>
      </c>
      <c r="M36" s="177"/>
      <c r="N36" s="218">
        <f t="shared" si="7"/>
        <v>3000</v>
      </c>
      <c r="O36" s="184">
        <f>'Input Data'!O$112</f>
        <v>0.29499999999999998</v>
      </c>
      <c r="P36" s="219">
        <f>('Input Data'!O$112*N36)</f>
        <v>885</v>
      </c>
      <c r="Q36" s="130">
        <f t="shared" si="3"/>
        <v>2115</v>
      </c>
      <c r="R36" s="129"/>
      <c r="S36" s="132">
        <f t="shared" si="6"/>
        <v>60250</v>
      </c>
      <c r="T36" s="199">
        <f t="shared" si="4"/>
        <v>35250</v>
      </c>
    </row>
    <row r="37" spans="1:20" ht="15" customHeight="1">
      <c r="A37" s="117">
        <v>26</v>
      </c>
      <c r="B37" s="200">
        <f>'Input Data'!S$67</f>
        <v>3000</v>
      </c>
      <c r="C37" s="129">
        <v>0</v>
      </c>
      <c r="D37" s="130">
        <f t="shared" si="1"/>
        <v>3000</v>
      </c>
      <c r="E37" s="129"/>
      <c r="F37" s="132">
        <f t="shared" si="5"/>
        <v>78000</v>
      </c>
      <c r="G37" s="129"/>
      <c r="H37" s="185">
        <f t="shared" si="0"/>
        <v>53000</v>
      </c>
      <c r="I37" s="131"/>
      <c r="J37" s="139">
        <v>0</v>
      </c>
      <c r="K37" s="129">
        <f>(('Input Data'!O$108*$J37))</f>
        <v>0</v>
      </c>
      <c r="L37" s="130">
        <f t="shared" si="2"/>
        <v>0</v>
      </c>
      <c r="M37" s="177"/>
      <c r="N37" s="218">
        <f t="shared" si="7"/>
        <v>3000</v>
      </c>
      <c r="O37" s="184">
        <f>'Input Data'!O$112</f>
        <v>0.29499999999999998</v>
      </c>
      <c r="P37" s="219">
        <f>('Input Data'!O$112*N37)</f>
        <v>885</v>
      </c>
      <c r="Q37" s="130">
        <f t="shared" si="3"/>
        <v>2115</v>
      </c>
      <c r="R37" s="129"/>
      <c r="S37" s="132">
        <f t="shared" si="6"/>
        <v>62365</v>
      </c>
      <c r="T37" s="199">
        <f t="shared" si="4"/>
        <v>37365</v>
      </c>
    </row>
    <row r="38" spans="1:20" ht="15" customHeight="1">
      <c r="A38" s="117">
        <v>27</v>
      </c>
      <c r="B38" s="200">
        <f>'Input Data'!S$67</f>
        <v>3000</v>
      </c>
      <c r="C38" s="129">
        <v>0</v>
      </c>
      <c r="D38" s="130">
        <f t="shared" si="1"/>
        <v>3000</v>
      </c>
      <c r="E38" s="129"/>
      <c r="F38" s="132">
        <f t="shared" si="5"/>
        <v>81000</v>
      </c>
      <c r="G38" s="129"/>
      <c r="H38" s="185">
        <f t="shared" si="0"/>
        <v>56000</v>
      </c>
      <c r="I38" s="131"/>
      <c r="J38" s="139">
        <v>0</v>
      </c>
      <c r="K38" s="129">
        <f>(('Input Data'!O$108*$J38))</f>
        <v>0</v>
      </c>
      <c r="L38" s="130">
        <f t="shared" si="2"/>
        <v>0</v>
      </c>
      <c r="M38" s="177"/>
      <c r="N38" s="218">
        <f t="shared" si="7"/>
        <v>3000</v>
      </c>
      <c r="O38" s="184">
        <f>'Input Data'!O$112</f>
        <v>0.29499999999999998</v>
      </c>
      <c r="P38" s="219">
        <f>('Input Data'!O$112*N38)</f>
        <v>885</v>
      </c>
      <c r="Q38" s="130">
        <f t="shared" si="3"/>
        <v>2115</v>
      </c>
      <c r="R38" s="129"/>
      <c r="S38" s="132">
        <f t="shared" si="6"/>
        <v>64480</v>
      </c>
      <c r="T38" s="199">
        <f t="shared" si="4"/>
        <v>39480</v>
      </c>
    </row>
    <row r="39" spans="1:20" ht="15" customHeight="1">
      <c r="A39" s="117">
        <v>28</v>
      </c>
      <c r="B39" s="200">
        <f>'Input Data'!S$67</f>
        <v>3000</v>
      </c>
      <c r="C39" s="129">
        <v>0</v>
      </c>
      <c r="D39" s="130">
        <f t="shared" si="1"/>
        <v>3000</v>
      </c>
      <c r="E39" s="129"/>
      <c r="F39" s="132">
        <f t="shared" si="5"/>
        <v>84000</v>
      </c>
      <c r="G39" s="129"/>
      <c r="H39" s="185">
        <f t="shared" si="0"/>
        <v>59000</v>
      </c>
      <c r="I39" s="131"/>
      <c r="J39" s="139">
        <v>0</v>
      </c>
      <c r="K39" s="129">
        <f>(('Input Data'!O$108*$J39))</f>
        <v>0</v>
      </c>
      <c r="L39" s="130">
        <f t="shared" si="2"/>
        <v>0</v>
      </c>
      <c r="M39" s="177"/>
      <c r="N39" s="218">
        <f t="shared" si="7"/>
        <v>3000</v>
      </c>
      <c r="O39" s="184">
        <f>'Input Data'!O$112</f>
        <v>0.29499999999999998</v>
      </c>
      <c r="P39" s="219">
        <f>('Input Data'!O$112*N39)</f>
        <v>885</v>
      </c>
      <c r="Q39" s="130">
        <f t="shared" si="3"/>
        <v>2115</v>
      </c>
      <c r="R39" s="129"/>
      <c r="S39" s="132">
        <f t="shared" si="6"/>
        <v>66595</v>
      </c>
      <c r="T39" s="199">
        <f t="shared" si="4"/>
        <v>41595</v>
      </c>
    </row>
    <row r="40" spans="1:20" ht="15" customHeight="1">
      <c r="A40" s="117">
        <v>29</v>
      </c>
      <c r="B40" s="200">
        <f>'Input Data'!S$67</f>
        <v>3000</v>
      </c>
      <c r="C40" s="129">
        <v>0</v>
      </c>
      <c r="D40" s="130">
        <f t="shared" si="1"/>
        <v>3000</v>
      </c>
      <c r="E40" s="129"/>
      <c r="F40" s="132">
        <f t="shared" si="5"/>
        <v>87000</v>
      </c>
      <c r="G40" s="129"/>
      <c r="H40" s="185">
        <f t="shared" si="0"/>
        <v>62000</v>
      </c>
      <c r="I40" s="131"/>
      <c r="J40" s="139">
        <v>0</v>
      </c>
      <c r="K40" s="129">
        <f>(('Input Data'!O$108*$J40))</f>
        <v>0</v>
      </c>
      <c r="L40" s="130">
        <f t="shared" si="2"/>
        <v>0</v>
      </c>
      <c r="M40" s="177"/>
      <c r="N40" s="218">
        <f t="shared" si="7"/>
        <v>3000</v>
      </c>
      <c r="O40" s="184">
        <f>'Input Data'!O$112</f>
        <v>0.29499999999999998</v>
      </c>
      <c r="P40" s="219">
        <f>('Input Data'!O$112*N40)</f>
        <v>885</v>
      </c>
      <c r="Q40" s="130">
        <f t="shared" si="3"/>
        <v>2115</v>
      </c>
      <c r="R40" s="129"/>
      <c r="S40" s="132">
        <f t="shared" si="6"/>
        <v>68710</v>
      </c>
      <c r="T40" s="199">
        <f t="shared" si="4"/>
        <v>43710</v>
      </c>
    </row>
    <row r="41" spans="1:20" ht="15" customHeight="1">
      <c r="A41" s="117">
        <v>30</v>
      </c>
      <c r="B41" s="200">
        <f>'Input Data'!S$67</f>
        <v>3000</v>
      </c>
      <c r="C41" s="129">
        <v>0</v>
      </c>
      <c r="D41" s="130">
        <f t="shared" si="1"/>
        <v>3000</v>
      </c>
      <c r="E41" s="129"/>
      <c r="F41" s="132">
        <f t="shared" si="5"/>
        <v>90000</v>
      </c>
      <c r="G41" s="129"/>
      <c r="H41" s="185">
        <f t="shared" si="0"/>
        <v>65000</v>
      </c>
      <c r="I41" s="133"/>
      <c r="J41" s="140">
        <v>0</v>
      </c>
      <c r="K41" s="129">
        <f>(('Input Data'!O$108*$J41))</f>
        <v>0</v>
      </c>
      <c r="L41" s="130">
        <f t="shared" si="2"/>
        <v>0</v>
      </c>
      <c r="M41" s="177"/>
      <c r="N41" s="218">
        <f t="shared" si="7"/>
        <v>3000</v>
      </c>
      <c r="O41" s="184">
        <f>'Input Data'!O$112</f>
        <v>0.29499999999999998</v>
      </c>
      <c r="P41" s="219">
        <f>('Input Data'!O$112*N41)</f>
        <v>885</v>
      </c>
      <c r="Q41" s="130">
        <f t="shared" si="3"/>
        <v>2115</v>
      </c>
      <c r="R41" s="129"/>
      <c r="S41" s="132">
        <f t="shared" si="6"/>
        <v>70825</v>
      </c>
      <c r="T41" s="199">
        <f t="shared" si="4"/>
        <v>45825</v>
      </c>
    </row>
    <row r="42" spans="1:20" ht="15" customHeight="1" thickBot="1">
      <c r="A42" s="145" t="s">
        <v>14</v>
      </c>
      <c r="B42" s="211">
        <f>SUM(B12:B41)</f>
        <v>90000</v>
      </c>
      <c r="C42" s="205">
        <f>SUM(C12:C41)</f>
        <v>0</v>
      </c>
      <c r="D42" s="213">
        <f>SUM(D12:D41)</f>
        <v>90000</v>
      </c>
      <c r="E42" s="201"/>
      <c r="F42" s="203"/>
      <c r="G42" s="201"/>
      <c r="H42" s="202"/>
      <c r="I42" s="201"/>
      <c r="J42" s="204">
        <f>SUM(J12:J41)</f>
        <v>1.0000000000000002</v>
      </c>
      <c r="K42" s="205">
        <f>SUM(K11:K41)</f>
        <v>25000</v>
      </c>
      <c r="L42" s="205" t="s">
        <v>8</v>
      </c>
      <c r="M42" s="216"/>
      <c r="N42" s="205">
        <f>SUM(N12:N41)</f>
        <v>65000</v>
      </c>
      <c r="O42" s="205" t="s">
        <v>8</v>
      </c>
      <c r="P42" s="221">
        <f>SUM(P12:P41)</f>
        <v>19175</v>
      </c>
      <c r="Q42" s="213">
        <f>SUM(Q12:Q41)</f>
        <v>70825</v>
      </c>
      <c r="R42" s="206"/>
      <c r="S42" s="203"/>
      <c r="T42" s="207"/>
    </row>
  </sheetData>
  <sheetProtection sheet="1" objects="1" scenarios="1"/>
  <mergeCells count="7">
    <mergeCell ref="B3:T3"/>
    <mergeCell ref="B4:T4"/>
    <mergeCell ref="B6:D6"/>
    <mergeCell ref="F6:H6"/>
    <mergeCell ref="J6:L6"/>
    <mergeCell ref="N6:Q6"/>
    <mergeCell ref="S6:T6"/>
  </mergeCells>
  <pageMargins left="0.7" right="0.7" top="0.75" bottom="0.75" header="0.3" footer="0.3"/>
  <pageSetup scale="73" orientation="landscape" horizontalDpi="4294967293"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Input Data</vt:lpstr>
      <vt:lpstr>Farmer Owner</vt:lpstr>
      <vt:lpstr>Cash Rent Landowner</vt:lpstr>
      <vt:lpstr>'Farmer Owner'!Print_Area</vt:lpstr>
      <vt:lpstr>'Input Data'!Print_Area</vt:lpstr>
    </vt:vector>
  </TitlesOfParts>
  <Company>Iowa State Univeristy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Leibold</dc:creator>
  <cp:lastModifiedBy>Johanns, Ann M [ECONA]</cp:lastModifiedBy>
  <cp:lastPrinted>2015-01-29T16:09:29Z</cp:lastPrinted>
  <dcterms:created xsi:type="dcterms:W3CDTF">2006-03-12T21:31:51Z</dcterms:created>
  <dcterms:modified xsi:type="dcterms:W3CDTF">2015-01-29T16:11:23Z</dcterms:modified>
</cp:coreProperties>
</file>